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bo\Desktop\"/>
    </mc:Choice>
  </mc:AlternateContent>
  <xr:revisionPtr revIDLastSave="0" documentId="13_ncr:1_{67F4BE69-510B-4F6B-A492-FA92973FC19F}" xr6:coauthVersionLast="47" xr6:coauthVersionMax="47" xr10:uidLastSave="{00000000-0000-0000-0000-000000000000}"/>
  <bookViews>
    <workbookView xWindow="35265" yWindow="810" windowWidth="20595" windowHeight="14835" xr2:uid="{00000000-000D-0000-FFFF-FFFF00000000}"/>
  </bookViews>
  <sheets>
    <sheet name="集計" sheetId="10" r:id="rId1"/>
    <sheet name="基特" sheetId="1" r:id="rId2"/>
    <sheet name="基指" sheetId="2" r:id="rId3"/>
    <sheet name="士法" sheetId="5" r:id="rId4"/>
    <sheet name="総会用利用状況" sheetId="14" state="veryHidden" r:id="rId5"/>
    <sheet name="総会用入会状況" sheetId="11" state="hidden" r:id="rId6"/>
    <sheet name="都道府県" sheetId="13" state="veryHidden" r:id="rId7"/>
  </sheets>
  <definedNames>
    <definedName name="_xlnm._FilterDatabase" localSheetId="2" hidden="1">基指!$A$4:$U$146</definedName>
    <definedName name="_xlnm._FilterDatabase" localSheetId="1" hidden="1">基特!$A$4:$V$452</definedName>
    <definedName name="_xlnm._FilterDatabase" localSheetId="3" hidden="1">士法!$A$4:$J$160</definedName>
    <definedName name="_xlnm._FilterDatabase" localSheetId="0" hidden="1">集計!$A$15:$AH$17</definedName>
    <definedName name="_xlnm._FilterDatabase" localSheetId="5" hidden="1">総会用入会状況!#REF!</definedName>
    <definedName name="_xlnm._FilterDatabase" localSheetId="4" hidden="1">総会用利用状況!$B$11:$AL$12</definedName>
    <definedName name="_xlnm.Print_Area" localSheetId="2">基指!$A$1:$U$147</definedName>
    <definedName name="_xlnm.Print_Area" localSheetId="3">士法!$A$1:$J$162</definedName>
    <definedName name="_xlnm.Print_Area" localSheetId="0">集計!$A$1:$AK$109</definedName>
    <definedName name="_xlnm.Print_Area" localSheetId="5">総会用入会状況!$A$1:$O$322</definedName>
    <definedName name="_xlnm.Print_Area" localSheetId="4">総会用利用状況!$A$1:$AP$202</definedName>
    <definedName name="_xlnm.Print_Titles" localSheetId="2">基指!$1:$4</definedName>
    <definedName name="_xlnm.Print_Titles" localSheetId="1">基特!$1:$4</definedName>
    <definedName name="_xlnm.Print_Titles" localSheetId="3">士法!$1:$4</definedName>
    <definedName name="_xlnm.Print_Titles" localSheetId="5">総会用入会状況!$1:$4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H278" i="1"/>
  <c r="J277" i="1"/>
  <c r="H277" i="1"/>
  <c r="J276" i="1"/>
  <c r="H276" i="1"/>
  <c r="J275" i="1"/>
  <c r="H275" i="1"/>
  <c r="H279" i="1"/>
  <c r="J279" i="1"/>
  <c r="K146" i="2"/>
  <c r="I143" i="2"/>
  <c r="I142" i="2"/>
  <c r="K143" i="2"/>
  <c r="K144" i="2"/>
  <c r="K145" i="2"/>
  <c r="K138" i="2"/>
  <c r="K139" i="2"/>
  <c r="K140" i="2"/>
  <c r="K141" i="2"/>
  <c r="K142" i="2"/>
  <c r="F142" i="2" l="1"/>
  <c r="G142" i="2" s="1"/>
  <c r="D142" i="2"/>
  <c r="B142" i="2"/>
  <c r="C142" i="2"/>
  <c r="A142" i="2"/>
  <c r="C8" i="5"/>
  <c r="C7" i="5"/>
  <c r="B7" i="5"/>
  <c r="A7" i="5"/>
  <c r="J49" i="1"/>
  <c r="H49" i="1"/>
  <c r="J31" i="1"/>
  <c r="H31" i="1"/>
  <c r="J30" i="1"/>
  <c r="H30" i="1"/>
  <c r="J43" i="1"/>
  <c r="H43" i="1"/>
  <c r="J42" i="1"/>
  <c r="H42" i="1"/>
  <c r="J41" i="1"/>
  <c r="H41" i="1"/>
  <c r="J40" i="1"/>
  <c r="H40" i="1"/>
  <c r="J39" i="1"/>
  <c r="H39" i="1"/>
  <c r="F452" i="1"/>
  <c r="E452" i="1"/>
  <c r="D452" i="1"/>
  <c r="C452" i="1"/>
  <c r="F451" i="1"/>
  <c r="E451" i="1"/>
  <c r="D451" i="1"/>
  <c r="C451" i="1"/>
  <c r="B452" i="1"/>
  <c r="B451" i="1"/>
  <c r="J185" i="1"/>
  <c r="H185" i="1"/>
  <c r="G185" i="1"/>
  <c r="F185" i="1"/>
  <c r="E185" i="1"/>
  <c r="D185" i="1"/>
  <c r="C185" i="1"/>
  <c r="B185" i="1"/>
  <c r="A185" i="1"/>
  <c r="J184" i="1"/>
  <c r="H184" i="1"/>
  <c r="G184" i="1"/>
  <c r="F184" i="1"/>
  <c r="E184" i="1"/>
  <c r="D184" i="1"/>
  <c r="C184" i="1"/>
  <c r="B184" i="1"/>
  <c r="A184" i="1"/>
  <c r="J191" i="1" l="1"/>
  <c r="H191" i="1"/>
  <c r="G191" i="1"/>
  <c r="F191" i="1"/>
  <c r="E191" i="1"/>
  <c r="D191" i="1"/>
  <c r="C191" i="1"/>
  <c r="B191" i="1"/>
  <c r="A191" i="1"/>
  <c r="J190" i="1"/>
  <c r="H190" i="1"/>
  <c r="G190" i="1"/>
  <c r="F190" i="1"/>
  <c r="E190" i="1"/>
  <c r="D190" i="1"/>
  <c r="C190" i="1"/>
  <c r="B190" i="1"/>
  <c r="A190" i="1"/>
  <c r="J189" i="1"/>
  <c r="H189" i="1"/>
  <c r="G189" i="1"/>
  <c r="F189" i="1"/>
  <c r="E189" i="1"/>
  <c r="D189" i="1"/>
  <c r="C189" i="1"/>
  <c r="B189" i="1"/>
  <c r="A189" i="1"/>
  <c r="J188" i="1"/>
  <c r="H188" i="1"/>
  <c r="G188" i="1"/>
  <c r="F188" i="1"/>
  <c r="E188" i="1"/>
  <c r="D188" i="1"/>
  <c r="C188" i="1"/>
  <c r="B188" i="1"/>
  <c r="A188" i="1"/>
  <c r="K114" i="2"/>
  <c r="K113" i="2"/>
  <c r="K112" i="2"/>
  <c r="I115" i="2"/>
  <c r="I114" i="2"/>
  <c r="I113" i="2"/>
  <c r="K82" i="2"/>
  <c r="K81" i="2"/>
  <c r="K80" i="2"/>
  <c r="K79" i="2"/>
  <c r="I82" i="2"/>
  <c r="I81" i="2"/>
  <c r="I80" i="2"/>
  <c r="I79" i="2"/>
  <c r="K36" i="2"/>
  <c r="K35" i="2"/>
  <c r="K34" i="2"/>
  <c r="I39" i="2"/>
  <c r="I38" i="2"/>
  <c r="I37" i="2"/>
  <c r="I36" i="2"/>
  <c r="I35" i="2"/>
  <c r="I34" i="2"/>
  <c r="I33" i="2"/>
  <c r="I32" i="2"/>
  <c r="I31" i="2"/>
  <c r="I30" i="2"/>
  <c r="K33" i="2"/>
  <c r="F33" i="2"/>
  <c r="G33" i="2" s="1"/>
  <c r="D33" i="2"/>
  <c r="C33" i="2"/>
  <c r="B33" i="2"/>
  <c r="A33" i="2"/>
  <c r="J219" i="1"/>
  <c r="J218" i="1"/>
  <c r="J217" i="1"/>
  <c r="J216" i="1"/>
  <c r="J215" i="1"/>
  <c r="J214" i="1"/>
  <c r="H219" i="1"/>
  <c r="H218" i="1"/>
  <c r="H217" i="1"/>
  <c r="H216" i="1"/>
  <c r="H215" i="1"/>
  <c r="J197" i="1"/>
  <c r="J196" i="1"/>
  <c r="J195" i="1"/>
  <c r="J194" i="1"/>
  <c r="J193" i="1"/>
  <c r="J192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A192" i="1"/>
  <c r="A193" i="1"/>
  <c r="E72" i="5" l="1"/>
  <c r="E73" i="5"/>
  <c r="H198" i="1"/>
  <c r="H197" i="1"/>
  <c r="H196" i="1"/>
  <c r="H195" i="1"/>
  <c r="I146" i="2" l="1"/>
  <c r="I145" i="2"/>
  <c r="I144" i="2"/>
  <c r="F144" i="2"/>
  <c r="G144" i="2" s="1"/>
  <c r="D144" i="2"/>
  <c r="C144" i="2"/>
  <c r="B144" i="2"/>
  <c r="A144" i="2"/>
  <c r="I141" i="2"/>
  <c r="I140" i="2"/>
  <c r="F141" i="2"/>
  <c r="G141" i="2" s="1"/>
  <c r="D141" i="2"/>
  <c r="C141" i="2"/>
  <c r="B141" i="2"/>
  <c r="A141" i="2"/>
  <c r="I139" i="2" l="1"/>
  <c r="K34" i="10"/>
  <c r="T31" i="10"/>
  <c r="T30" i="10"/>
  <c r="Q31" i="10"/>
  <c r="Q30" i="10"/>
  <c r="N31" i="10"/>
  <c r="N30" i="10"/>
  <c r="E31" i="10"/>
  <c r="E30" i="10"/>
  <c r="I72" i="2"/>
  <c r="F72" i="2"/>
  <c r="G72" i="2" s="1"/>
  <c r="D72" i="2"/>
  <c r="C72" i="2"/>
  <c r="B72" i="2"/>
  <c r="A72" i="2"/>
  <c r="I71" i="2"/>
  <c r="F71" i="2"/>
  <c r="G71" i="2" s="1"/>
  <c r="D71" i="2"/>
  <c r="C71" i="2"/>
  <c r="B71" i="2"/>
  <c r="A71" i="2"/>
  <c r="I70" i="2"/>
  <c r="F70" i="2"/>
  <c r="G70" i="2" s="1"/>
  <c r="D70" i="2"/>
  <c r="C70" i="2"/>
  <c r="B70" i="2"/>
  <c r="A70" i="2"/>
  <c r="K69" i="2"/>
  <c r="I69" i="2"/>
  <c r="F69" i="2"/>
  <c r="G69" i="2" s="1"/>
  <c r="D69" i="2"/>
  <c r="C69" i="2"/>
  <c r="B69" i="2"/>
  <c r="A69" i="2"/>
  <c r="I68" i="2"/>
  <c r="F68" i="2"/>
  <c r="G68" i="2" s="1"/>
  <c r="D68" i="2"/>
  <c r="C68" i="2"/>
  <c r="B68" i="2"/>
  <c r="A68" i="2"/>
  <c r="K118" i="2"/>
  <c r="K117" i="2"/>
  <c r="K116" i="2"/>
  <c r="K115" i="2"/>
  <c r="K68" i="2"/>
  <c r="L3" i="1" l="1"/>
  <c r="H186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G174" i="1"/>
  <c r="F174" i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72" i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N49" i="10" l="1"/>
  <c r="N46" i="10"/>
  <c r="N45" i="10"/>
  <c r="N44" i="10"/>
  <c r="N43" i="10"/>
  <c r="N42" i="10"/>
  <c r="Z31" i="10"/>
  <c r="Z30" i="10"/>
  <c r="W31" i="10"/>
  <c r="W30" i="10"/>
  <c r="Z29" i="10"/>
  <c r="W29" i="10"/>
  <c r="T29" i="10"/>
  <c r="Q29" i="10"/>
  <c r="N29" i="10"/>
  <c r="N32" i="10" s="1"/>
  <c r="H31" i="10"/>
  <c r="H30" i="10"/>
  <c r="H29" i="10"/>
  <c r="AF21" i="10"/>
  <c r="AF20" i="10"/>
  <c r="AF19" i="10"/>
  <c r="AF18" i="10"/>
  <c r="AF17" i="10"/>
  <c r="AF16" i="10"/>
  <c r="AC21" i="10"/>
  <c r="AC20" i="10"/>
  <c r="AC19" i="10"/>
  <c r="AC18" i="10"/>
  <c r="AC17" i="10"/>
  <c r="AC16" i="10"/>
  <c r="Z16" i="10"/>
  <c r="Z21" i="10"/>
  <c r="Z20" i="10"/>
  <c r="Z19" i="10"/>
  <c r="Z18" i="10"/>
  <c r="Z17" i="10"/>
  <c r="W16" i="10"/>
  <c r="T21" i="10"/>
  <c r="T20" i="10"/>
  <c r="T19" i="10"/>
  <c r="T18" i="10"/>
  <c r="T17" i="10"/>
  <c r="T16" i="10"/>
  <c r="Q21" i="10"/>
  <c r="Q20" i="10"/>
  <c r="Q19" i="10"/>
  <c r="Q18" i="10"/>
  <c r="Q17" i="10"/>
  <c r="Q16" i="10"/>
  <c r="N21" i="10"/>
  <c r="N20" i="10"/>
  <c r="N19" i="10"/>
  <c r="N18" i="10"/>
  <c r="N17" i="10"/>
  <c r="N16" i="10"/>
  <c r="H16" i="10"/>
  <c r="K91" i="2"/>
  <c r="E127" i="5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70" i="2"/>
  <c r="K71" i="2"/>
  <c r="K72" i="2"/>
  <c r="K73" i="2"/>
  <c r="K74" i="2"/>
  <c r="K75" i="2"/>
  <c r="K76" i="2"/>
  <c r="K77" i="2"/>
  <c r="K78" i="2"/>
  <c r="K83" i="2"/>
  <c r="K84" i="2"/>
  <c r="K85" i="2"/>
  <c r="K86" i="2"/>
  <c r="K87" i="2"/>
  <c r="K88" i="2"/>
  <c r="K89" i="2"/>
  <c r="K90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N191" i="14" l="1"/>
  <c r="AF1" i="14" l="1"/>
  <c r="B40" i="14" l="1"/>
  <c r="B41" i="14" s="1"/>
  <c r="B42" i="14" s="1"/>
  <c r="B47" i="14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L46" i="14" s="1"/>
  <c r="B68" i="14"/>
  <c r="V67" i="14" s="1"/>
  <c r="B73" i="14"/>
  <c r="B74" i="14" s="1"/>
  <c r="B75" i="14" s="1"/>
  <c r="B76" i="14" s="1"/>
  <c r="B77" i="14" s="1"/>
  <c r="B78" i="14" s="1"/>
  <c r="B79" i="14" s="1"/>
  <c r="B80" i="14" s="1"/>
  <c r="V72" i="14" s="1"/>
  <c r="B85" i="14"/>
  <c r="B86" i="14" s="1"/>
  <c r="B87" i="14" s="1"/>
  <c r="B88" i="14" s="1"/>
  <c r="B89" i="14" s="1"/>
  <c r="V84" i="14" s="1"/>
  <c r="B97" i="14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52" i="14"/>
  <c r="B153" i="14" s="1"/>
  <c r="B154" i="14" s="1"/>
  <c r="B155" i="14" s="1"/>
  <c r="B156" i="14" s="1"/>
  <c r="B157" i="14" s="1"/>
  <c r="B158" i="14" s="1"/>
  <c r="D178" i="14"/>
  <c r="N178" i="14"/>
  <c r="B179" i="14"/>
  <c r="B180" i="14" s="1"/>
  <c r="L178" i="14" s="1"/>
  <c r="L179" i="14" s="1"/>
  <c r="L180" i="14" s="1"/>
  <c r="D179" i="14"/>
  <c r="N179" i="14"/>
  <c r="D180" i="14"/>
  <c r="N180" i="14"/>
  <c r="D189" i="14"/>
  <c r="N189" i="14"/>
  <c r="X189" i="14"/>
  <c r="AH189" i="14"/>
  <c r="B190" i="14"/>
  <c r="B191" i="14" s="1"/>
  <c r="B192" i="14" s="1"/>
  <c r="L189" i="14" s="1"/>
  <c r="L190" i="14" s="1"/>
  <c r="L191" i="14" s="1"/>
  <c r="L192" i="14" s="1"/>
  <c r="V189" i="14" s="1"/>
  <c r="V190" i="14" s="1"/>
  <c r="V191" i="14" s="1"/>
  <c r="V192" i="14" s="1"/>
  <c r="AF189" i="14" s="1"/>
  <c r="AF190" i="14" s="1"/>
  <c r="D190" i="14"/>
  <c r="N190" i="14"/>
  <c r="X190" i="14"/>
  <c r="AH190" i="14"/>
  <c r="D191" i="14"/>
  <c r="X191" i="14"/>
  <c r="D192" i="14"/>
  <c r="X192" i="14"/>
  <c r="V85" i="14" l="1"/>
  <c r="B159" i="14"/>
  <c r="B141" i="14"/>
  <c r="V73" i="14"/>
  <c r="L39" i="14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78" i="2"/>
  <c r="I77" i="2"/>
  <c r="I76" i="2"/>
  <c r="I75" i="2"/>
  <c r="I74" i="2"/>
  <c r="I73" i="2"/>
  <c r="V86" i="14" l="1"/>
  <c r="V74" i="14"/>
  <c r="L40" i="14"/>
  <c r="B142" i="14"/>
  <c r="B160" i="14"/>
  <c r="V87" i="14" l="1"/>
  <c r="L47" i="14"/>
  <c r="B143" i="14"/>
  <c r="L41" i="14"/>
  <c r="B161" i="14"/>
  <c r="V75" i="14"/>
  <c r="J452" i="1"/>
  <c r="H452" i="1"/>
  <c r="G452" i="1"/>
  <c r="A452" i="1"/>
  <c r="J451" i="1"/>
  <c r="H451" i="1"/>
  <c r="G451" i="1"/>
  <c r="A451" i="1"/>
  <c r="J450" i="1"/>
  <c r="H450" i="1"/>
  <c r="G450" i="1"/>
  <c r="F450" i="1"/>
  <c r="E450" i="1"/>
  <c r="D450" i="1"/>
  <c r="C450" i="1"/>
  <c r="B450" i="1"/>
  <c r="A450" i="1"/>
  <c r="J449" i="1"/>
  <c r="H449" i="1"/>
  <c r="G449" i="1"/>
  <c r="F449" i="1"/>
  <c r="E449" i="1"/>
  <c r="D449" i="1"/>
  <c r="C449" i="1"/>
  <c r="B449" i="1"/>
  <c r="A449" i="1"/>
  <c r="J448" i="1"/>
  <c r="H448" i="1"/>
  <c r="G448" i="1"/>
  <c r="F448" i="1"/>
  <c r="E448" i="1"/>
  <c r="D448" i="1"/>
  <c r="C448" i="1"/>
  <c r="B448" i="1"/>
  <c r="A448" i="1"/>
  <c r="J447" i="1"/>
  <c r="H447" i="1"/>
  <c r="G447" i="1"/>
  <c r="F447" i="1"/>
  <c r="E447" i="1"/>
  <c r="D447" i="1"/>
  <c r="C447" i="1"/>
  <c r="B447" i="1"/>
  <c r="A447" i="1"/>
  <c r="J446" i="1"/>
  <c r="H446" i="1"/>
  <c r="G446" i="1"/>
  <c r="F446" i="1"/>
  <c r="E446" i="1"/>
  <c r="D446" i="1"/>
  <c r="C446" i="1"/>
  <c r="B446" i="1"/>
  <c r="A446" i="1"/>
  <c r="J445" i="1"/>
  <c r="H445" i="1"/>
  <c r="G445" i="1"/>
  <c r="F445" i="1"/>
  <c r="E445" i="1"/>
  <c r="D445" i="1"/>
  <c r="C445" i="1"/>
  <c r="B445" i="1"/>
  <c r="A445" i="1"/>
  <c r="J444" i="1"/>
  <c r="H444" i="1"/>
  <c r="G444" i="1"/>
  <c r="F444" i="1"/>
  <c r="E444" i="1"/>
  <c r="D444" i="1"/>
  <c r="C444" i="1"/>
  <c r="B444" i="1"/>
  <c r="A444" i="1"/>
  <c r="J443" i="1"/>
  <c r="H443" i="1"/>
  <c r="G443" i="1"/>
  <c r="F443" i="1"/>
  <c r="E443" i="1"/>
  <c r="D443" i="1"/>
  <c r="C443" i="1"/>
  <c r="B443" i="1"/>
  <c r="A443" i="1"/>
  <c r="J442" i="1"/>
  <c r="H442" i="1"/>
  <c r="G442" i="1"/>
  <c r="F442" i="1"/>
  <c r="E442" i="1"/>
  <c r="D442" i="1"/>
  <c r="C442" i="1"/>
  <c r="B442" i="1"/>
  <c r="A442" i="1"/>
  <c r="J441" i="1"/>
  <c r="H441" i="1"/>
  <c r="G441" i="1"/>
  <c r="F441" i="1"/>
  <c r="E441" i="1"/>
  <c r="D441" i="1"/>
  <c r="C441" i="1"/>
  <c r="B441" i="1"/>
  <c r="A441" i="1"/>
  <c r="J440" i="1"/>
  <c r="H440" i="1"/>
  <c r="G440" i="1"/>
  <c r="F440" i="1"/>
  <c r="E440" i="1"/>
  <c r="D440" i="1"/>
  <c r="C440" i="1"/>
  <c r="B440" i="1"/>
  <c r="A440" i="1"/>
  <c r="J439" i="1"/>
  <c r="H439" i="1"/>
  <c r="G439" i="1"/>
  <c r="F439" i="1"/>
  <c r="E439" i="1"/>
  <c r="D439" i="1"/>
  <c r="C439" i="1"/>
  <c r="B439" i="1"/>
  <c r="A439" i="1"/>
  <c r="J438" i="1"/>
  <c r="H438" i="1"/>
  <c r="G438" i="1"/>
  <c r="F438" i="1"/>
  <c r="E438" i="1"/>
  <c r="D438" i="1"/>
  <c r="C438" i="1"/>
  <c r="B438" i="1"/>
  <c r="A438" i="1"/>
  <c r="J437" i="1"/>
  <c r="H437" i="1"/>
  <c r="G437" i="1"/>
  <c r="F437" i="1"/>
  <c r="E437" i="1"/>
  <c r="D437" i="1"/>
  <c r="C437" i="1"/>
  <c r="B437" i="1"/>
  <c r="A437" i="1"/>
  <c r="J436" i="1"/>
  <c r="H436" i="1"/>
  <c r="G436" i="1"/>
  <c r="F436" i="1"/>
  <c r="E436" i="1"/>
  <c r="D436" i="1"/>
  <c r="C436" i="1"/>
  <c r="B436" i="1"/>
  <c r="A436" i="1"/>
  <c r="J435" i="1"/>
  <c r="H435" i="1"/>
  <c r="G435" i="1"/>
  <c r="F435" i="1"/>
  <c r="E435" i="1"/>
  <c r="D435" i="1"/>
  <c r="C435" i="1"/>
  <c r="B435" i="1"/>
  <c r="A435" i="1"/>
  <c r="J434" i="1"/>
  <c r="H434" i="1"/>
  <c r="G434" i="1"/>
  <c r="F434" i="1"/>
  <c r="E434" i="1"/>
  <c r="D434" i="1"/>
  <c r="C434" i="1"/>
  <c r="B434" i="1"/>
  <c r="A434" i="1"/>
  <c r="J433" i="1"/>
  <c r="H433" i="1"/>
  <c r="G433" i="1"/>
  <c r="F433" i="1"/>
  <c r="E433" i="1"/>
  <c r="D433" i="1"/>
  <c r="C433" i="1"/>
  <c r="B433" i="1"/>
  <c r="A433" i="1"/>
  <c r="J432" i="1"/>
  <c r="H432" i="1"/>
  <c r="G432" i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J430" i="1"/>
  <c r="H430" i="1"/>
  <c r="G430" i="1"/>
  <c r="F430" i="1"/>
  <c r="E430" i="1"/>
  <c r="D430" i="1"/>
  <c r="C430" i="1"/>
  <c r="B430" i="1"/>
  <c r="A430" i="1"/>
  <c r="J429" i="1"/>
  <c r="H429" i="1"/>
  <c r="G429" i="1"/>
  <c r="F429" i="1"/>
  <c r="E429" i="1"/>
  <c r="D429" i="1"/>
  <c r="C429" i="1"/>
  <c r="B429" i="1"/>
  <c r="A429" i="1"/>
  <c r="J428" i="1"/>
  <c r="H428" i="1"/>
  <c r="G428" i="1"/>
  <c r="F428" i="1"/>
  <c r="E428" i="1"/>
  <c r="D428" i="1"/>
  <c r="C428" i="1"/>
  <c r="B428" i="1"/>
  <c r="A428" i="1"/>
  <c r="J427" i="1"/>
  <c r="H427" i="1"/>
  <c r="G427" i="1"/>
  <c r="F427" i="1"/>
  <c r="E427" i="1"/>
  <c r="D427" i="1"/>
  <c r="C427" i="1"/>
  <c r="B427" i="1"/>
  <c r="A427" i="1"/>
  <c r="J426" i="1"/>
  <c r="H426" i="1"/>
  <c r="G426" i="1"/>
  <c r="F426" i="1"/>
  <c r="E426" i="1"/>
  <c r="D426" i="1"/>
  <c r="C426" i="1"/>
  <c r="B426" i="1"/>
  <c r="A426" i="1"/>
  <c r="J425" i="1"/>
  <c r="H425" i="1"/>
  <c r="G425" i="1"/>
  <c r="F425" i="1"/>
  <c r="E425" i="1"/>
  <c r="D425" i="1"/>
  <c r="C425" i="1"/>
  <c r="B425" i="1"/>
  <c r="A425" i="1"/>
  <c r="J424" i="1"/>
  <c r="H424" i="1"/>
  <c r="G424" i="1"/>
  <c r="F424" i="1"/>
  <c r="E424" i="1"/>
  <c r="D424" i="1"/>
  <c r="C424" i="1"/>
  <c r="B424" i="1"/>
  <c r="A424" i="1"/>
  <c r="J423" i="1"/>
  <c r="H423" i="1"/>
  <c r="G423" i="1"/>
  <c r="F423" i="1"/>
  <c r="E423" i="1"/>
  <c r="D423" i="1"/>
  <c r="C423" i="1"/>
  <c r="B423" i="1"/>
  <c r="A423" i="1"/>
  <c r="J422" i="1"/>
  <c r="H422" i="1"/>
  <c r="G422" i="1"/>
  <c r="F422" i="1"/>
  <c r="E422" i="1"/>
  <c r="D422" i="1"/>
  <c r="C422" i="1"/>
  <c r="B422" i="1"/>
  <c r="A422" i="1"/>
  <c r="J421" i="1"/>
  <c r="H421" i="1"/>
  <c r="G421" i="1"/>
  <c r="F421" i="1"/>
  <c r="E421" i="1"/>
  <c r="D421" i="1"/>
  <c r="C421" i="1"/>
  <c r="B421" i="1"/>
  <c r="A421" i="1"/>
  <c r="J420" i="1"/>
  <c r="H420" i="1"/>
  <c r="G420" i="1"/>
  <c r="F420" i="1"/>
  <c r="E420" i="1"/>
  <c r="D420" i="1"/>
  <c r="C420" i="1"/>
  <c r="B420" i="1"/>
  <c r="A420" i="1"/>
  <c r="J419" i="1"/>
  <c r="H419" i="1"/>
  <c r="G419" i="1"/>
  <c r="F419" i="1"/>
  <c r="E419" i="1"/>
  <c r="D419" i="1"/>
  <c r="C419" i="1"/>
  <c r="B419" i="1"/>
  <c r="A419" i="1"/>
  <c r="J418" i="1"/>
  <c r="H418" i="1"/>
  <c r="G418" i="1"/>
  <c r="F418" i="1"/>
  <c r="E418" i="1"/>
  <c r="D418" i="1"/>
  <c r="C418" i="1"/>
  <c r="B418" i="1"/>
  <c r="A418" i="1"/>
  <c r="J417" i="1"/>
  <c r="H417" i="1"/>
  <c r="G417" i="1"/>
  <c r="F417" i="1"/>
  <c r="E417" i="1"/>
  <c r="D417" i="1"/>
  <c r="C417" i="1"/>
  <c r="B417" i="1"/>
  <c r="A417" i="1"/>
  <c r="J416" i="1"/>
  <c r="H416" i="1"/>
  <c r="G416" i="1"/>
  <c r="F416" i="1"/>
  <c r="E416" i="1"/>
  <c r="D416" i="1"/>
  <c r="C416" i="1"/>
  <c r="B416" i="1"/>
  <c r="A416" i="1"/>
  <c r="J415" i="1"/>
  <c r="H415" i="1"/>
  <c r="G415" i="1"/>
  <c r="F415" i="1"/>
  <c r="E415" i="1"/>
  <c r="D415" i="1"/>
  <c r="C415" i="1"/>
  <c r="B415" i="1"/>
  <c r="A415" i="1"/>
  <c r="J414" i="1"/>
  <c r="H414" i="1"/>
  <c r="G414" i="1"/>
  <c r="F414" i="1"/>
  <c r="E414" i="1"/>
  <c r="D414" i="1"/>
  <c r="C414" i="1"/>
  <c r="B414" i="1"/>
  <c r="A414" i="1"/>
  <c r="J413" i="1"/>
  <c r="H413" i="1"/>
  <c r="G413" i="1"/>
  <c r="F413" i="1"/>
  <c r="E413" i="1"/>
  <c r="D413" i="1"/>
  <c r="C413" i="1"/>
  <c r="B413" i="1"/>
  <c r="A413" i="1"/>
  <c r="J412" i="1"/>
  <c r="H412" i="1"/>
  <c r="G412" i="1"/>
  <c r="F412" i="1"/>
  <c r="E412" i="1"/>
  <c r="D412" i="1"/>
  <c r="C412" i="1"/>
  <c r="B412" i="1"/>
  <c r="A412" i="1"/>
  <c r="J411" i="1"/>
  <c r="H411" i="1"/>
  <c r="G411" i="1"/>
  <c r="F411" i="1"/>
  <c r="E411" i="1"/>
  <c r="D411" i="1"/>
  <c r="C411" i="1"/>
  <c r="B411" i="1"/>
  <c r="A411" i="1"/>
  <c r="J410" i="1"/>
  <c r="H410" i="1"/>
  <c r="G410" i="1"/>
  <c r="F410" i="1"/>
  <c r="E410" i="1"/>
  <c r="D410" i="1"/>
  <c r="C410" i="1"/>
  <c r="B410" i="1"/>
  <c r="A410" i="1"/>
  <c r="J409" i="1"/>
  <c r="H409" i="1"/>
  <c r="G409" i="1"/>
  <c r="F409" i="1"/>
  <c r="E409" i="1"/>
  <c r="D409" i="1"/>
  <c r="C409" i="1"/>
  <c r="B409" i="1"/>
  <c r="A409" i="1"/>
  <c r="J408" i="1"/>
  <c r="H408" i="1"/>
  <c r="G408" i="1"/>
  <c r="F408" i="1"/>
  <c r="E408" i="1"/>
  <c r="D408" i="1"/>
  <c r="C408" i="1"/>
  <c r="B408" i="1"/>
  <c r="A408" i="1"/>
  <c r="J407" i="1"/>
  <c r="H407" i="1"/>
  <c r="G407" i="1"/>
  <c r="F407" i="1"/>
  <c r="E407" i="1"/>
  <c r="D407" i="1"/>
  <c r="C407" i="1"/>
  <c r="B407" i="1"/>
  <c r="A407" i="1"/>
  <c r="J406" i="1"/>
  <c r="H406" i="1"/>
  <c r="G406" i="1"/>
  <c r="F406" i="1"/>
  <c r="E406" i="1"/>
  <c r="D406" i="1"/>
  <c r="C406" i="1"/>
  <c r="B406" i="1"/>
  <c r="A406" i="1"/>
  <c r="J405" i="1"/>
  <c r="H405" i="1"/>
  <c r="G405" i="1"/>
  <c r="F405" i="1"/>
  <c r="E405" i="1"/>
  <c r="D405" i="1"/>
  <c r="C405" i="1"/>
  <c r="B405" i="1"/>
  <c r="A405" i="1"/>
  <c r="J404" i="1"/>
  <c r="H404" i="1"/>
  <c r="G404" i="1"/>
  <c r="F404" i="1"/>
  <c r="E404" i="1"/>
  <c r="D404" i="1"/>
  <c r="C404" i="1"/>
  <c r="B404" i="1"/>
  <c r="A404" i="1"/>
  <c r="J403" i="1"/>
  <c r="H403" i="1"/>
  <c r="G403" i="1"/>
  <c r="F403" i="1"/>
  <c r="E403" i="1"/>
  <c r="D403" i="1"/>
  <c r="C403" i="1"/>
  <c r="B403" i="1"/>
  <c r="A403" i="1"/>
  <c r="J402" i="1"/>
  <c r="H402" i="1"/>
  <c r="G402" i="1"/>
  <c r="F402" i="1"/>
  <c r="E402" i="1"/>
  <c r="D402" i="1"/>
  <c r="C402" i="1"/>
  <c r="B402" i="1"/>
  <c r="A402" i="1"/>
  <c r="J401" i="1"/>
  <c r="H401" i="1"/>
  <c r="G401" i="1"/>
  <c r="F401" i="1"/>
  <c r="E401" i="1"/>
  <c r="D401" i="1"/>
  <c r="C401" i="1"/>
  <c r="B401" i="1"/>
  <c r="A401" i="1"/>
  <c r="J400" i="1"/>
  <c r="H400" i="1"/>
  <c r="G400" i="1"/>
  <c r="F400" i="1"/>
  <c r="E400" i="1"/>
  <c r="D400" i="1"/>
  <c r="C400" i="1"/>
  <c r="B400" i="1"/>
  <c r="A400" i="1"/>
  <c r="J399" i="1"/>
  <c r="H399" i="1"/>
  <c r="G399" i="1"/>
  <c r="F399" i="1"/>
  <c r="E399" i="1"/>
  <c r="D399" i="1"/>
  <c r="C399" i="1"/>
  <c r="B399" i="1"/>
  <c r="A399" i="1"/>
  <c r="J398" i="1"/>
  <c r="H398" i="1"/>
  <c r="G398" i="1"/>
  <c r="F398" i="1"/>
  <c r="E398" i="1"/>
  <c r="D398" i="1"/>
  <c r="C398" i="1"/>
  <c r="B398" i="1"/>
  <c r="A398" i="1"/>
  <c r="J397" i="1"/>
  <c r="H397" i="1"/>
  <c r="G397" i="1"/>
  <c r="F397" i="1"/>
  <c r="E397" i="1"/>
  <c r="D397" i="1"/>
  <c r="C397" i="1"/>
  <c r="B397" i="1"/>
  <c r="A397" i="1"/>
  <c r="J396" i="1"/>
  <c r="H396" i="1"/>
  <c r="G396" i="1"/>
  <c r="F396" i="1"/>
  <c r="E396" i="1"/>
  <c r="D396" i="1"/>
  <c r="C396" i="1"/>
  <c r="B396" i="1"/>
  <c r="A396" i="1"/>
  <c r="J395" i="1"/>
  <c r="H395" i="1"/>
  <c r="G395" i="1"/>
  <c r="F395" i="1"/>
  <c r="E395" i="1"/>
  <c r="D395" i="1"/>
  <c r="C395" i="1"/>
  <c r="B395" i="1"/>
  <c r="A395" i="1"/>
  <c r="J394" i="1"/>
  <c r="H394" i="1"/>
  <c r="G394" i="1"/>
  <c r="F394" i="1"/>
  <c r="E394" i="1"/>
  <c r="D394" i="1"/>
  <c r="C394" i="1"/>
  <c r="B394" i="1"/>
  <c r="A394" i="1"/>
  <c r="J393" i="1"/>
  <c r="H393" i="1"/>
  <c r="G393" i="1"/>
  <c r="F393" i="1"/>
  <c r="E393" i="1"/>
  <c r="D393" i="1"/>
  <c r="C393" i="1"/>
  <c r="B393" i="1"/>
  <c r="A393" i="1"/>
  <c r="J392" i="1"/>
  <c r="H392" i="1"/>
  <c r="G392" i="1"/>
  <c r="F392" i="1"/>
  <c r="E392" i="1"/>
  <c r="D392" i="1"/>
  <c r="C392" i="1"/>
  <c r="B392" i="1"/>
  <c r="A392" i="1"/>
  <c r="J391" i="1"/>
  <c r="H391" i="1"/>
  <c r="G391" i="1"/>
  <c r="F391" i="1"/>
  <c r="E391" i="1"/>
  <c r="D391" i="1"/>
  <c r="C391" i="1"/>
  <c r="B391" i="1"/>
  <c r="A391" i="1"/>
  <c r="J390" i="1"/>
  <c r="H390" i="1"/>
  <c r="G390" i="1"/>
  <c r="F390" i="1"/>
  <c r="E390" i="1"/>
  <c r="D390" i="1"/>
  <c r="C390" i="1"/>
  <c r="B390" i="1"/>
  <c r="A390" i="1"/>
  <c r="J389" i="1"/>
  <c r="H389" i="1"/>
  <c r="G389" i="1"/>
  <c r="F389" i="1"/>
  <c r="E389" i="1"/>
  <c r="D389" i="1"/>
  <c r="C389" i="1"/>
  <c r="B389" i="1"/>
  <c r="A389" i="1"/>
  <c r="J388" i="1"/>
  <c r="H388" i="1"/>
  <c r="G388" i="1"/>
  <c r="F388" i="1"/>
  <c r="E388" i="1"/>
  <c r="D388" i="1"/>
  <c r="C388" i="1"/>
  <c r="B388" i="1"/>
  <c r="A388" i="1"/>
  <c r="J387" i="1"/>
  <c r="H387" i="1"/>
  <c r="G387" i="1"/>
  <c r="F387" i="1"/>
  <c r="E387" i="1"/>
  <c r="D387" i="1"/>
  <c r="C387" i="1"/>
  <c r="B387" i="1"/>
  <c r="A387" i="1"/>
  <c r="J386" i="1"/>
  <c r="H386" i="1"/>
  <c r="G386" i="1"/>
  <c r="F386" i="1"/>
  <c r="E386" i="1"/>
  <c r="D386" i="1"/>
  <c r="C386" i="1"/>
  <c r="B386" i="1"/>
  <c r="A386" i="1"/>
  <c r="J385" i="1"/>
  <c r="H385" i="1"/>
  <c r="G385" i="1"/>
  <c r="F385" i="1"/>
  <c r="E385" i="1"/>
  <c r="D385" i="1"/>
  <c r="C385" i="1"/>
  <c r="B385" i="1"/>
  <c r="A385" i="1"/>
  <c r="J384" i="1"/>
  <c r="H384" i="1"/>
  <c r="G384" i="1"/>
  <c r="F384" i="1"/>
  <c r="E384" i="1"/>
  <c r="D384" i="1"/>
  <c r="C384" i="1"/>
  <c r="B384" i="1"/>
  <c r="A384" i="1"/>
  <c r="J383" i="1"/>
  <c r="H383" i="1"/>
  <c r="G383" i="1"/>
  <c r="F383" i="1"/>
  <c r="E383" i="1"/>
  <c r="D383" i="1"/>
  <c r="C383" i="1"/>
  <c r="B383" i="1"/>
  <c r="A383" i="1"/>
  <c r="J382" i="1"/>
  <c r="H382" i="1"/>
  <c r="G382" i="1"/>
  <c r="F382" i="1"/>
  <c r="E382" i="1"/>
  <c r="D382" i="1"/>
  <c r="C382" i="1"/>
  <c r="B382" i="1"/>
  <c r="A382" i="1"/>
  <c r="J381" i="1"/>
  <c r="H381" i="1"/>
  <c r="G381" i="1"/>
  <c r="F381" i="1"/>
  <c r="E381" i="1"/>
  <c r="D381" i="1"/>
  <c r="C381" i="1"/>
  <c r="B381" i="1"/>
  <c r="A381" i="1"/>
  <c r="J380" i="1"/>
  <c r="H380" i="1"/>
  <c r="G380" i="1"/>
  <c r="F380" i="1"/>
  <c r="E380" i="1"/>
  <c r="D380" i="1"/>
  <c r="C380" i="1"/>
  <c r="B380" i="1"/>
  <c r="A380" i="1"/>
  <c r="J379" i="1"/>
  <c r="H379" i="1"/>
  <c r="G379" i="1"/>
  <c r="F379" i="1"/>
  <c r="E379" i="1"/>
  <c r="D379" i="1"/>
  <c r="C379" i="1"/>
  <c r="B379" i="1"/>
  <c r="A379" i="1"/>
  <c r="J378" i="1"/>
  <c r="H378" i="1"/>
  <c r="G378" i="1"/>
  <c r="F378" i="1"/>
  <c r="E378" i="1"/>
  <c r="D378" i="1"/>
  <c r="C378" i="1"/>
  <c r="B378" i="1"/>
  <c r="A378" i="1"/>
  <c r="J377" i="1"/>
  <c r="H377" i="1"/>
  <c r="G377" i="1"/>
  <c r="F377" i="1"/>
  <c r="E377" i="1"/>
  <c r="D377" i="1"/>
  <c r="C377" i="1"/>
  <c r="B377" i="1"/>
  <c r="A377" i="1"/>
  <c r="J376" i="1"/>
  <c r="H376" i="1"/>
  <c r="G376" i="1"/>
  <c r="F376" i="1"/>
  <c r="E376" i="1"/>
  <c r="D376" i="1"/>
  <c r="C376" i="1"/>
  <c r="B376" i="1"/>
  <c r="A376" i="1"/>
  <c r="J375" i="1"/>
  <c r="H375" i="1"/>
  <c r="G375" i="1"/>
  <c r="F375" i="1"/>
  <c r="E375" i="1"/>
  <c r="D375" i="1"/>
  <c r="C375" i="1"/>
  <c r="B375" i="1"/>
  <c r="A375" i="1"/>
  <c r="J374" i="1"/>
  <c r="H374" i="1"/>
  <c r="G374" i="1"/>
  <c r="F374" i="1"/>
  <c r="E374" i="1"/>
  <c r="D374" i="1"/>
  <c r="C374" i="1"/>
  <c r="B374" i="1"/>
  <c r="A374" i="1"/>
  <c r="J373" i="1"/>
  <c r="H373" i="1"/>
  <c r="G373" i="1"/>
  <c r="F373" i="1"/>
  <c r="E373" i="1"/>
  <c r="D373" i="1"/>
  <c r="C373" i="1"/>
  <c r="B373" i="1"/>
  <c r="A373" i="1"/>
  <c r="J372" i="1"/>
  <c r="H372" i="1"/>
  <c r="G372" i="1"/>
  <c r="F372" i="1"/>
  <c r="E372" i="1"/>
  <c r="D372" i="1"/>
  <c r="C372" i="1"/>
  <c r="B372" i="1"/>
  <c r="A372" i="1"/>
  <c r="J371" i="1"/>
  <c r="H371" i="1"/>
  <c r="G371" i="1"/>
  <c r="F371" i="1"/>
  <c r="E371" i="1"/>
  <c r="D371" i="1"/>
  <c r="C371" i="1"/>
  <c r="B371" i="1"/>
  <c r="A371" i="1"/>
  <c r="J370" i="1"/>
  <c r="H370" i="1"/>
  <c r="G370" i="1"/>
  <c r="F370" i="1"/>
  <c r="E370" i="1"/>
  <c r="D370" i="1"/>
  <c r="C370" i="1"/>
  <c r="B370" i="1"/>
  <c r="A370" i="1"/>
  <c r="J369" i="1"/>
  <c r="H369" i="1"/>
  <c r="G369" i="1"/>
  <c r="F369" i="1"/>
  <c r="E369" i="1"/>
  <c r="D369" i="1"/>
  <c r="C369" i="1"/>
  <c r="B369" i="1"/>
  <c r="A369" i="1"/>
  <c r="J368" i="1"/>
  <c r="H368" i="1"/>
  <c r="G368" i="1"/>
  <c r="F368" i="1"/>
  <c r="E368" i="1"/>
  <c r="D368" i="1"/>
  <c r="C368" i="1"/>
  <c r="B368" i="1"/>
  <c r="A368" i="1"/>
  <c r="J367" i="1"/>
  <c r="H367" i="1"/>
  <c r="G367" i="1"/>
  <c r="F367" i="1"/>
  <c r="E367" i="1"/>
  <c r="D367" i="1"/>
  <c r="C367" i="1"/>
  <c r="B367" i="1"/>
  <c r="A367" i="1"/>
  <c r="J366" i="1"/>
  <c r="H366" i="1"/>
  <c r="G366" i="1"/>
  <c r="F366" i="1"/>
  <c r="E366" i="1"/>
  <c r="D366" i="1"/>
  <c r="C366" i="1"/>
  <c r="B366" i="1"/>
  <c r="A366" i="1"/>
  <c r="J365" i="1"/>
  <c r="H365" i="1"/>
  <c r="G365" i="1"/>
  <c r="F365" i="1"/>
  <c r="E365" i="1"/>
  <c r="D365" i="1"/>
  <c r="C365" i="1"/>
  <c r="B365" i="1"/>
  <c r="A365" i="1"/>
  <c r="J364" i="1"/>
  <c r="H364" i="1"/>
  <c r="G364" i="1"/>
  <c r="F364" i="1"/>
  <c r="E364" i="1"/>
  <c r="D364" i="1"/>
  <c r="C364" i="1"/>
  <c r="B364" i="1"/>
  <c r="A364" i="1"/>
  <c r="J363" i="1"/>
  <c r="H363" i="1"/>
  <c r="G363" i="1"/>
  <c r="F363" i="1"/>
  <c r="E363" i="1"/>
  <c r="D363" i="1"/>
  <c r="C363" i="1"/>
  <c r="B363" i="1"/>
  <c r="A363" i="1"/>
  <c r="J362" i="1"/>
  <c r="H362" i="1"/>
  <c r="G362" i="1"/>
  <c r="F362" i="1"/>
  <c r="E362" i="1"/>
  <c r="D362" i="1"/>
  <c r="C362" i="1"/>
  <c r="B362" i="1"/>
  <c r="A362" i="1"/>
  <c r="J361" i="1"/>
  <c r="H361" i="1"/>
  <c r="G361" i="1"/>
  <c r="F361" i="1"/>
  <c r="E361" i="1"/>
  <c r="D361" i="1"/>
  <c r="C361" i="1"/>
  <c r="B361" i="1"/>
  <c r="A361" i="1"/>
  <c r="J360" i="1"/>
  <c r="H360" i="1"/>
  <c r="G360" i="1"/>
  <c r="F360" i="1"/>
  <c r="E360" i="1"/>
  <c r="D360" i="1"/>
  <c r="C360" i="1"/>
  <c r="B360" i="1"/>
  <c r="A360" i="1"/>
  <c r="J359" i="1"/>
  <c r="H359" i="1"/>
  <c r="G359" i="1"/>
  <c r="F359" i="1"/>
  <c r="E359" i="1"/>
  <c r="D359" i="1"/>
  <c r="C359" i="1"/>
  <c r="B359" i="1"/>
  <c r="A359" i="1"/>
  <c r="J358" i="1"/>
  <c r="H358" i="1"/>
  <c r="G358" i="1"/>
  <c r="F358" i="1"/>
  <c r="E358" i="1"/>
  <c r="D358" i="1"/>
  <c r="C358" i="1"/>
  <c r="B358" i="1"/>
  <c r="A358" i="1"/>
  <c r="J357" i="1"/>
  <c r="H357" i="1"/>
  <c r="G357" i="1"/>
  <c r="F357" i="1"/>
  <c r="E357" i="1"/>
  <c r="D357" i="1"/>
  <c r="C357" i="1"/>
  <c r="B357" i="1"/>
  <c r="A357" i="1"/>
  <c r="J356" i="1"/>
  <c r="H356" i="1"/>
  <c r="G356" i="1"/>
  <c r="F356" i="1"/>
  <c r="E356" i="1"/>
  <c r="D356" i="1"/>
  <c r="C356" i="1"/>
  <c r="B356" i="1"/>
  <c r="A356" i="1"/>
  <c r="J355" i="1"/>
  <c r="H355" i="1"/>
  <c r="G355" i="1"/>
  <c r="F355" i="1"/>
  <c r="E355" i="1"/>
  <c r="D355" i="1"/>
  <c r="C355" i="1"/>
  <c r="B355" i="1"/>
  <c r="A355" i="1"/>
  <c r="J354" i="1"/>
  <c r="H354" i="1"/>
  <c r="G354" i="1"/>
  <c r="F354" i="1"/>
  <c r="E354" i="1"/>
  <c r="D354" i="1"/>
  <c r="C354" i="1"/>
  <c r="B354" i="1"/>
  <c r="A354" i="1"/>
  <c r="J353" i="1"/>
  <c r="H353" i="1"/>
  <c r="G353" i="1"/>
  <c r="F353" i="1"/>
  <c r="E353" i="1"/>
  <c r="D353" i="1"/>
  <c r="C353" i="1"/>
  <c r="B353" i="1"/>
  <c r="A353" i="1"/>
  <c r="J352" i="1"/>
  <c r="H352" i="1"/>
  <c r="G352" i="1"/>
  <c r="F352" i="1"/>
  <c r="E352" i="1"/>
  <c r="D352" i="1"/>
  <c r="C352" i="1"/>
  <c r="B352" i="1"/>
  <c r="A352" i="1"/>
  <c r="J351" i="1"/>
  <c r="H351" i="1"/>
  <c r="G351" i="1"/>
  <c r="F351" i="1"/>
  <c r="E351" i="1"/>
  <c r="D351" i="1"/>
  <c r="C351" i="1"/>
  <c r="B351" i="1"/>
  <c r="A351" i="1"/>
  <c r="J350" i="1"/>
  <c r="H350" i="1"/>
  <c r="G350" i="1"/>
  <c r="F350" i="1"/>
  <c r="E350" i="1"/>
  <c r="D350" i="1"/>
  <c r="C350" i="1"/>
  <c r="B350" i="1"/>
  <c r="A350" i="1"/>
  <c r="J349" i="1"/>
  <c r="H349" i="1"/>
  <c r="G349" i="1"/>
  <c r="F349" i="1"/>
  <c r="E349" i="1"/>
  <c r="D349" i="1"/>
  <c r="C349" i="1"/>
  <c r="B349" i="1"/>
  <c r="A349" i="1"/>
  <c r="J348" i="1"/>
  <c r="H348" i="1"/>
  <c r="G348" i="1"/>
  <c r="F348" i="1"/>
  <c r="E348" i="1"/>
  <c r="D348" i="1"/>
  <c r="C348" i="1"/>
  <c r="B348" i="1"/>
  <c r="A348" i="1"/>
  <c r="J347" i="1"/>
  <c r="H347" i="1"/>
  <c r="G347" i="1"/>
  <c r="F347" i="1"/>
  <c r="E347" i="1"/>
  <c r="D347" i="1"/>
  <c r="C347" i="1"/>
  <c r="B347" i="1"/>
  <c r="A347" i="1"/>
  <c r="J346" i="1"/>
  <c r="H346" i="1"/>
  <c r="G346" i="1"/>
  <c r="F346" i="1"/>
  <c r="E346" i="1"/>
  <c r="D346" i="1"/>
  <c r="C346" i="1"/>
  <c r="B346" i="1"/>
  <c r="A346" i="1"/>
  <c r="J345" i="1"/>
  <c r="H345" i="1"/>
  <c r="G345" i="1"/>
  <c r="F345" i="1"/>
  <c r="E345" i="1"/>
  <c r="D345" i="1"/>
  <c r="C345" i="1"/>
  <c r="B345" i="1"/>
  <c r="A345" i="1"/>
  <c r="J344" i="1"/>
  <c r="H344" i="1"/>
  <c r="G344" i="1"/>
  <c r="F344" i="1"/>
  <c r="E344" i="1"/>
  <c r="D344" i="1"/>
  <c r="C344" i="1"/>
  <c r="B344" i="1"/>
  <c r="A344" i="1"/>
  <c r="J343" i="1"/>
  <c r="H343" i="1"/>
  <c r="G343" i="1"/>
  <c r="F343" i="1"/>
  <c r="E343" i="1"/>
  <c r="D343" i="1"/>
  <c r="C343" i="1"/>
  <c r="B343" i="1"/>
  <c r="A343" i="1"/>
  <c r="J342" i="1"/>
  <c r="H342" i="1"/>
  <c r="G342" i="1"/>
  <c r="F342" i="1"/>
  <c r="E342" i="1"/>
  <c r="D342" i="1"/>
  <c r="C342" i="1"/>
  <c r="B342" i="1"/>
  <c r="A342" i="1"/>
  <c r="J341" i="1"/>
  <c r="H341" i="1"/>
  <c r="G341" i="1"/>
  <c r="F341" i="1"/>
  <c r="E341" i="1"/>
  <c r="D341" i="1"/>
  <c r="C341" i="1"/>
  <c r="B341" i="1"/>
  <c r="A341" i="1"/>
  <c r="J340" i="1"/>
  <c r="H340" i="1"/>
  <c r="G340" i="1"/>
  <c r="F340" i="1"/>
  <c r="E340" i="1"/>
  <c r="D340" i="1"/>
  <c r="C340" i="1"/>
  <c r="B340" i="1"/>
  <c r="A340" i="1"/>
  <c r="J339" i="1"/>
  <c r="H339" i="1"/>
  <c r="G339" i="1"/>
  <c r="F339" i="1"/>
  <c r="E339" i="1"/>
  <c r="D339" i="1"/>
  <c r="C339" i="1"/>
  <c r="B339" i="1"/>
  <c r="A339" i="1"/>
  <c r="J338" i="1"/>
  <c r="H338" i="1"/>
  <c r="G338" i="1"/>
  <c r="F338" i="1"/>
  <c r="E338" i="1"/>
  <c r="D338" i="1"/>
  <c r="C338" i="1"/>
  <c r="B338" i="1"/>
  <c r="A338" i="1"/>
  <c r="J337" i="1"/>
  <c r="H337" i="1"/>
  <c r="G337" i="1"/>
  <c r="F337" i="1"/>
  <c r="E337" i="1"/>
  <c r="D337" i="1"/>
  <c r="C337" i="1"/>
  <c r="B337" i="1"/>
  <c r="A337" i="1"/>
  <c r="J336" i="1"/>
  <c r="H336" i="1"/>
  <c r="G336" i="1"/>
  <c r="F336" i="1"/>
  <c r="E336" i="1"/>
  <c r="D336" i="1"/>
  <c r="C336" i="1"/>
  <c r="B336" i="1"/>
  <c r="A336" i="1"/>
  <c r="J335" i="1"/>
  <c r="H335" i="1"/>
  <c r="G335" i="1"/>
  <c r="F335" i="1"/>
  <c r="E335" i="1"/>
  <c r="D335" i="1"/>
  <c r="C335" i="1"/>
  <c r="B335" i="1"/>
  <c r="A335" i="1"/>
  <c r="J334" i="1"/>
  <c r="H334" i="1"/>
  <c r="G334" i="1"/>
  <c r="F334" i="1"/>
  <c r="E334" i="1"/>
  <c r="D334" i="1"/>
  <c r="C334" i="1"/>
  <c r="B334" i="1"/>
  <c r="A334" i="1"/>
  <c r="J333" i="1"/>
  <c r="H333" i="1"/>
  <c r="G333" i="1"/>
  <c r="F333" i="1"/>
  <c r="E333" i="1"/>
  <c r="D333" i="1"/>
  <c r="C333" i="1"/>
  <c r="B333" i="1"/>
  <c r="A333" i="1"/>
  <c r="J332" i="1"/>
  <c r="H332" i="1"/>
  <c r="G332" i="1"/>
  <c r="F332" i="1"/>
  <c r="E332" i="1"/>
  <c r="D332" i="1"/>
  <c r="C332" i="1"/>
  <c r="B332" i="1"/>
  <c r="A332" i="1"/>
  <c r="J331" i="1"/>
  <c r="H331" i="1"/>
  <c r="G331" i="1"/>
  <c r="F331" i="1"/>
  <c r="E331" i="1"/>
  <c r="D331" i="1"/>
  <c r="C331" i="1"/>
  <c r="B331" i="1"/>
  <c r="A331" i="1"/>
  <c r="J330" i="1"/>
  <c r="H330" i="1"/>
  <c r="G330" i="1"/>
  <c r="F330" i="1"/>
  <c r="E330" i="1"/>
  <c r="D330" i="1"/>
  <c r="C330" i="1"/>
  <c r="B330" i="1"/>
  <c r="A330" i="1"/>
  <c r="J329" i="1"/>
  <c r="H329" i="1"/>
  <c r="G329" i="1"/>
  <c r="F329" i="1"/>
  <c r="E329" i="1"/>
  <c r="D329" i="1"/>
  <c r="C329" i="1"/>
  <c r="B329" i="1"/>
  <c r="A329" i="1"/>
  <c r="J328" i="1"/>
  <c r="H328" i="1"/>
  <c r="G328" i="1"/>
  <c r="F328" i="1"/>
  <c r="E328" i="1"/>
  <c r="D328" i="1"/>
  <c r="C328" i="1"/>
  <c r="B328" i="1"/>
  <c r="A328" i="1"/>
  <c r="J327" i="1"/>
  <c r="H327" i="1"/>
  <c r="G327" i="1"/>
  <c r="F327" i="1"/>
  <c r="E327" i="1"/>
  <c r="D327" i="1"/>
  <c r="C327" i="1"/>
  <c r="B327" i="1"/>
  <c r="A327" i="1"/>
  <c r="J326" i="1"/>
  <c r="H326" i="1"/>
  <c r="G326" i="1"/>
  <c r="F326" i="1"/>
  <c r="E326" i="1"/>
  <c r="D326" i="1"/>
  <c r="C326" i="1"/>
  <c r="B326" i="1"/>
  <c r="A326" i="1"/>
  <c r="J325" i="1"/>
  <c r="H325" i="1"/>
  <c r="G325" i="1"/>
  <c r="F325" i="1"/>
  <c r="E325" i="1"/>
  <c r="D325" i="1"/>
  <c r="C325" i="1"/>
  <c r="B325" i="1"/>
  <c r="A325" i="1"/>
  <c r="J324" i="1"/>
  <c r="H324" i="1"/>
  <c r="G324" i="1"/>
  <c r="F324" i="1"/>
  <c r="E324" i="1"/>
  <c r="D324" i="1"/>
  <c r="C324" i="1"/>
  <c r="B324" i="1"/>
  <c r="A324" i="1"/>
  <c r="J323" i="1"/>
  <c r="H323" i="1"/>
  <c r="G323" i="1"/>
  <c r="F323" i="1"/>
  <c r="E323" i="1"/>
  <c r="D323" i="1"/>
  <c r="C323" i="1"/>
  <c r="B323" i="1"/>
  <c r="A323" i="1"/>
  <c r="J322" i="1"/>
  <c r="H322" i="1"/>
  <c r="G322" i="1"/>
  <c r="F322" i="1"/>
  <c r="E322" i="1"/>
  <c r="D322" i="1"/>
  <c r="C322" i="1"/>
  <c r="B322" i="1"/>
  <c r="A322" i="1"/>
  <c r="J321" i="1"/>
  <c r="H321" i="1"/>
  <c r="G321" i="1"/>
  <c r="F321" i="1"/>
  <c r="E321" i="1"/>
  <c r="D321" i="1"/>
  <c r="C321" i="1"/>
  <c r="B321" i="1"/>
  <c r="A321" i="1"/>
  <c r="J320" i="1"/>
  <c r="H320" i="1"/>
  <c r="G320" i="1"/>
  <c r="F320" i="1"/>
  <c r="E320" i="1"/>
  <c r="D320" i="1"/>
  <c r="C320" i="1"/>
  <c r="B320" i="1"/>
  <c r="A320" i="1"/>
  <c r="J319" i="1"/>
  <c r="H319" i="1"/>
  <c r="G319" i="1"/>
  <c r="F319" i="1"/>
  <c r="E319" i="1"/>
  <c r="D319" i="1"/>
  <c r="C319" i="1"/>
  <c r="B319" i="1"/>
  <c r="A319" i="1"/>
  <c r="J318" i="1"/>
  <c r="H318" i="1"/>
  <c r="G318" i="1"/>
  <c r="F318" i="1"/>
  <c r="E318" i="1"/>
  <c r="D318" i="1"/>
  <c r="C318" i="1"/>
  <c r="B318" i="1"/>
  <c r="A318" i="1"/>
  <c r="J317" i="1"/>
  <c r="H317" i="1"/>
  <c r="G317" i="1"/>
  <c r="F317" i="1"/>
  <c r="E317" i="1"/>
  <c r="D317" i="1"/>
  <c r="C317" i="1"/>
  <c r="B317" i="1"/>
  <c r="A317" i="1"/>
  <c r="J316" i="1"/>
  <c r="H316" i="1"/>
  <c r="G316" i="1"/>
  <c r="F316" i="1"/>
  <c r="E316" i="1"/>
  <c r="D316" i="1"/>
  <c r="C316" i="1"/>
  <c r="B316" i="1"/>
  <c r="A316" i="1"/>
  <c r="J315" i="1"/>
  <c r="H315" i="1"/>
  <c r="G315" i="1"/>
  <c r="F315" i="1"/>
  <c r="E315" i="1"/>
  <c r="D315" i="1"/>
  <c r="C315" i="1"/>
  <c r="B315" i="1"/>
  <c r="A315" i="1"/>
  <c r="J314" i="1"/>
  <c r="H314" i="1"/>
  <c r="G314" i="1"/>
  <c r="F314" i="1"/>
  <c r="E314" i="1"/>
  <c r="D314" i="1"/>
  <c r="C314" i="1"/>
  <c r="B314" i="1"/>
  <c r="A314" i="1"/>
  <c r="J313" i="1"/>
  <c r="H313" i="1"/>
  <c r="G313" i="1"/>
  <c r="F313" i="1"/>
  <c r="E313" i="1"/>
  <c r="D313" i="1"/>
  <c r="C313" i="1"/>
  <c r="B313" i="1"/>
  <c r="A313" i="1"/>
  <c r="J312" i="1"/>
  <c r="H312" i="1"/>
  <c r="G312" i="1"/>
  <c r="F312" i="1"/>
  <c r="E312" i="1"/>
  <c r="D312" i="1"/>
  <c r="C312" i="1"/>
  <c r="B312" i="1"/>
  <c r="A312" i="1"/>
  <c r="J311" i="1"/>
  <c r="H311" i="1"/>
  <c r="G311" i="1"/>
  <c r="F311" i="1"/>
  <c r="E311" i="1"/>
  <c r="D311" i="1"/>
  <c r="C311" i="1"/>
  <c r="B311" i="1"/>
  <c r="A311" i="1"/>
  <c r="J310" i="1"/>
  <c r="H310" i="1"/>
  <c r="G310" i="1"/>
  <c r="F310" i="1"/>
  <c r="E310" i="1"/>
  <c r="D310" i="1"/>
  <c r="C310" i="1"/>
  <c r="B310" i="1"/>
  <c r="A310" i="1"/>
  <c r="J309" i="1"/>
  <c r="H309" i="1"/>
  <c r="G309" i="1"/>
  <c r="F309" i="1"/>
  <c r="E309" i="1"/>
  <c r="D309" i="1"/>
  <c r="C309" i="1"/>
  <c r="B309" i="1"/>
  <c r="A309" i="1"/>
  <c r="J308" i="1"/>
  <c r="H308" i="1"/>
  <c r="G308" i="1"/>
  <c r="F308" i="1"/>
  <c r="E308" i="1"/>
  <c r="D308" i="1"/>
  <c r="C308" i="1"/>
  <c r="B308" i="1"/>
  <c r="A308" i="1"/>
  <c r="J307" i="1"/>
  <c r="H307" i="1"/>
  <c r="G307" i="1"/>
  <c r="F307" i="1"/>
  <c r="E307" i="1"/>
  <c r="D307" i="1"/>
  <c r="C307" i="1"/>
  <c r="B307" i="1"/>
  <c r="A307" i="1"/>
  <c r="J306" i="1"/>
  <c r="H306" i="1"/>
  <c r="G306" i="1"/>
  <c r="F306" i="1"/>
  <c r="E306" i="1"/>
  <c r="D306" i="1"/>
  <c r="C306" i="1"/>
  <c r="B306" i="1"/>
  <c r="A306" i="1"/>
  <c r="J305" i="1"/>
  <c r="H305" i="1"/>
  <c r="G305" i="1"/>
  <c r="F305" i="1"/>
  <c r="E305" i="1"/>
  <c r="D305" i="1"/>
  <c r="C305" i="1"/>
  <c r="B305" i="1"/>
  <c r="A305" i="1"/>
  <c r="J304" i="1"/>
  <c r="H304" i="1"/>
  <c r="G304" i="1"/>
  <c r="F304" i="1"/>
  <c r="E304" i="1"/>
  <c r="D304" i="1"/>
  <c r="C304" i="1"/>
  <c r="B304" i="1"/>
  <c r="A304" i="1"/>
  <c r="J303" i="1"/>
  <c r="H303" i="1"/>
  <c r="G303" i="1"/>
  <c r="F303" i="1"/>
  <c r="E303" i="1"/>
  <c r="D303" i="1"/>
  <c r="C303" i="1"/>
  <c r="B303" i="1"/>
  <c r="A303" i="1"/>
  <c r="J302" i="1"/>
  <c r="H302" i="1"/>
  <c r="G302" i="1"/>
  <c r="F302" i="1"/>
  <c r="E302" i="1"/>
  <c r="D302" i="1"/>
  <c r="C302" i="1"/>
  <c r="B302" i="1"/>
  <c r="A302" i="1"/>
  <c r="J301" i="1"/>
  <c r="H301" i="1"/>
  <c r="G301" i="1"/>
  <c r="F301" i="1"/>
  <c r="E301" i="1"/>
  <c r="D301" i="1"/>
  <c r="C301" i="1"/>
  <c r="B301" i="1"/>
  <c r="A301" i="1"/>
  <c r="J300" i="1"/>
  <c r="H300" i="1"/>
  <c r="G300" i="1"/>
  <c r="F300" i="1"/>
  <c r="E300" i="1"/>
  <c r="D300" i="1"/>
  <c r="C300" i="1"/>
  <c r="B300" i="1"/>
  <c r="A300" i="1"/>
  <c r="J299" i="1"/>
  <c r="H299" i="1"/>
  <c r="G299" i="1"/>
  <c r="F299" i="1"/>
  <c r="E299" i="1"/>
  <c r="D299" i="1"/>
  <c r="C299" i="1"/>
  <c r="B299" i="1"/>
  <c r="A299" i="1"/>
  <c r="J298" i="1"/>
  <c r="H298" i="1"/>
  <c r="G298" i="1"/>
  <c r="F298" i="1"/>
  <c r="E298" i="1"/>
  <c r="D298" i="1"/>
  <c r="C298" i="1"/>
  <c r="B298" i="1"/>
  <c r="A298" i="1"/>
  <c r="J297" i="1"/>
  <c r="H297" i="1"/>
  <c r="G297" i="1"/>
  <c r="F297" i="1"/>
  <c r="E297" i="1"/>
  <c r="D297" i="1"/>
  <c r="C297" i="1"/>
  <c r="B297" i="1"/>
  <c r="A297" i="1"/>
  <c r="J296" i="1"/>
  <c r="H296" i="1"/>
  <c r="G296" i="1"/>
  <c r="F296" i="1"/>
  <c r="E296" i="1"/>
  <c r="D296" i="1"/>
  <c r="C296" i="1"/>
  <c r="B296" i="1"/>
  <c r="A296" i="1"/>
  <c r="J295" i="1"/>
  <c r="H295" i="1"/>
  <c r="G295" i="1"/>
  <c r="F295" i="1"/>
  <c r="E295" i="1"/>
  <c r="D295" i="1"/>
  <c r="C295" i="1"/>
  <c r="B295" i="1"/>
  <c r="A295" i="1"/>
  <c r="J294" i="1"/>
  <c r="H294" i="1"/>
  <c r="G294" i="1"/>
  <c r="F294" i="1"/>
  <c r="E294" i="1"/>
  <c r="D294" i="1"/>
  <c r="C294" i="1"/>
  <c r="B294" i="1"/>
  <c r="A294" i="1"/>
  <c r="J293" i="1"/>
  <c r="H293" i="1"/>
  <c r="G293" i="1"/>
  <c r="F293" i="1"/>
  <c r="E293" i="1"/>
  <c r="D293" i="1"/>
  <c r="C293" i="1"/>
  <c r="B293" i="1"/>
  <c r="A293" i="1"/>
  <c r="J292" i="1"/>
  <c r="H292" i="1"/>
  <c r="G292" i="1"/>
  <c r="F292" i="1"/>
  <c r="E292" i="1"/>
  <c r="D292" i="1"/>
  <c r="C292" i="1"/>
  <c r="B292" i="1"/>
  <c r="A292" i="1"/>
  <c r="J291" i="1"/>
  <c r="H291" i="1"/>
  <c r="G291" i="1"/>
  <c r="F291" i="1"/>
  <c r="E291" i="1"/>
  <c r="D291" i="1"/>
  <c r="C291" i="1"/>
  <c r="B291" i="1"/>
  <c r="A291" i="1"/>
  <c r="J290" i="1"/>
  <c r="H290" i="1"/>
  <c r="G290" i="1"/>
  <c r="F290" i="1"/>
  <c r="E290" i="1"/>
  <c r="D290" i="1"/>
  <c r="C290" i="1"/>
  <c r="B290" i="1"/>
  <c r="A290" i="1"/>
  <c r="J289" i="1"/>
  <c r="H289" i="1"/>
  <c r="G289" i="1"/>
  <c r="F289" i="1"/>
  <c r="E289" i="1"/>
  <c r="D289" i="1"/>
  <c r="C289" i="1"/>
  <c r="B289" i="1"/>
  <c r="A289" i="1"/>
  <c r="J288" i="1"/>
  <c r="H288" i="1"/>
  <c r="G288" i="1"/>
  <c r="F288" i="1"/>
  <c r="E288" i="1"/>
  <c r="D288" i="1"/>
  <c r="C288" i="1"/>
  <c r="B288" i="1"/>
  <c r="A288" i="1"/>
  <c r="J287" i="1"/>
  <c r="H287" i="1"/>
  <c r="G287" i="1"/>
  <c r="F287" i="1"/>
  <c r="E287" i="1"/>
  <c r="D287" i="1"/>
  <c r="C287" i="1"/>
  <c r="B287" i="1"/>
  <c r="A287" i="1"/>
  <c r="J286" i="1"/>
  <c r="H286" i="1"/>
  <c r="G286" i="1"/>
  <c r="F286" i="1"/>
  <c r="E286" i="1"/>
  <c r="D286" i="1"/>
  <c r="C286" i="1"/>
  <c r="B286" i="1"/>
  <c r="A286" i="1"/>
  <c r="J285" i="1"/>
  <c r="H285" i="1"/>
  <c r="G285" i="1"/>
  <c r="F285" i="1"/>
  <c r="E285" i="1"/>
  <c r="D285" i="1"/>
  <c r="C285" i="1"/>
  <c r="B285" i="1"/>
  <c r="A285" i="1"/>
  <c r="J284" i="1"/>
  <c r="H284" i="1"/>
  <c r="G284" i="1"/>
  <c r="F284" i="1"/>
  <c r="E284" i="1"/>
  <c r="D284" i="1"/>
  <c r="C284" i="1"/>
  <c r="B284" i="1"/>
  <c r="A284" i="1"/>
  <c r="J283" i="1"/>
  <c r="H283" i="1"/>
  <c r="G283" i="1"/>
  <c r="F283" i="1"/>
  <c r="E283" i="1"/>
  <c r="D283" i="1"/>
  <c r="C283" i="1"/>
  <c r="B283" i="1"/>
  <c r="A283" i="1"/>
  <c r="J282" i="1"/>
  <c r="H282" i="1"/>
  <c r="G282" i="1"/>
  <c r="F282" i="1"/>
  <c r="E282" i="1"/>
  <c r="D282" i="1"/>
  <c r="C282" i="1"/>
  <c r="B282" i="1"/>
  <c r="A282" i="1"/>
  <c r="J281" i="1"/>
  <c r="H281" i="1"/>
  <c r="G281" i="1"/>
  <c r="F281" i="1"/>
  <c r="E281" i="1"/>
  <c r="D281" i="1"/>
  <c r="C281" i="1"/>
  <c r="B281" i="1"/>
  <c r="A281" i="1"/>
  <c r="J280" i="1"/>
  <c r="H280" i="1"/>
  <c r="G280" i="1"/>
  <c r="F280" i="1"/>
  <c r="E280" i="1"/>
  <c r="D280" i="1"/>
  <c r="C280" i="1"/>
  <c r="B280" i="1"/>
  <c r="A280" i="1"/>
  <c r="G279" i="1"/>
  <c r="F279" i="1"/>
  <c r="E279" i="1"/>
  <c r="D279" i="1"/>
  <c r="C279" i="1"/>
  <c r="B279" i="1"/>
  <c r="A279" i="1"/>
  <c r="G278" i="1"/>
  <c r="F278" i="1"/>
  <c r="E278" i="1"/>
  <c r="D278" i="1"/>
  <c r="C278" i="1"/>
  <c r="B278" i="1"/>
  <c r="A278" i="1"/>
  <c r="G277" i="1"/>
  <c r="F277" i="1"/>
  <c r="E277" i="1"/>
  <c r="D277" i="1"/>
  <c r="C277" i="1"/>
  <c r="B277" i="1"/>
  <c r="A277" i="1"/>
  <c r="G276" i="1"/>
  <c r="F276" i="1"/>
  <c r="E276" i="1"/>
  <c r="D276" i="1"/>
  <c r="C276" i="1"/>
  <c r="B276" i="1"/>
  <c r="A276" i="1"/>
  <c r="G275" i="1"/>
  <c r="F275" i="1"/>
  <c r="E275" i="1"/>
  <c r="D275" i="1"/>
  <c r="C275" i="1"/>
  <c r="B275" i="1"/>
  <c r="A275" i="1"/>
  <c r="J274" i="1"/>
  <c r="H274" i="1"/>
  <c r="G274" i="1"/>
  <c r="F274" i="1"/>
  <c r="E274" i="1"/>
  <c r="D274" i="1"/>
  <c r="C274" i="1"/>
  <c r="B274" i="1"/>
  <c r="A274" i="1"/>
  <c r="J273" i="1"/>
  <c r="H273" i="1"/>
  <c r="G273" i="1"/>
  <c r="F273" i="1"/>
  <c r="E273" i="1"/>
  <c r="D273" i="1"/>
  <c r="C273" i="1"/>
  <c r="B273" i="1"/>
  <c r="A273" i="1"/>
  <c r="J272" i="1"/>
  <c r="H272" i="1"/>
  <c r="G272" i="1"/>
  <c r="F272" i="1"/>
  <c r="E272" i="1"/>
  <c r="D272" i="1"/>
  <c r="C272" i="1"/>
  <c r="B272" i="1"/>
  <c r="A272" i="1"/>
  <c r="J271" i="1"/>
  <c r="H271" i="1"/>
  <c r="G271" i="1"/>
  <c r="F271" i="1"/>
  <c r="E271" i="1"/>
  <c r="D271" i="1"/>
  <c r="C271" i="1"/>
  <c r="B271" i="1"/>
  <c r="A271" i="1"/>
  <c r="J270" i="1"/>
  <c r="H270" i="1"/>
  <c r="G270" i="1"/>
  <c r="F270" i="1"/>
  <c r="E270" i="1"/>
  <c r="D270" i="1"/>
  <c r="C270" i="1"/>
  <c r="B270" i="1"/>
  <c r="A270" i="1"/>
  <c r="J269" i="1"/>
  <c r="H269" i="1"/>
  <c r="G269" i="1"/>
  <c r="F269" i="1"/>
  <c r="E269" i="1"/>
  <c r="D269" i="1"/>
  <c r="C269" i="1"/>
  <c r="B269" i="1"/>
  <c r="A269" i="1"/>
  <c r="J268" i="1"/>
  <c r="H268" i="1"/>
  <c r="G268" i="1"/>
  <c r="F268" i="1"/>
  <c r="E268" i="1"/>
  <c r="D268" i="1"/>
  <c r="C268" i="1"/>
  <c r="B268" i="1"/>
  <c r="A268" i="1"/>
  <c r="J267" i="1"/>
  <c r="H267" i="1"/>
  <c r="G267" i="1"/>
  <c r="F267" i="1"/>
  <c r="E267" i="1"/>
  <c r="D267" i="1"/>
  <c r="C267" i="1"/>
  <c r="B267" i="1"/>
  <c r="A267" i="1"/>
  <c r="J266" i="1"/>
  <c r="H266" i="1"/>
  <c r="G266" i="1"/>
  <c r="F266" i="1"/>
  <c r="E266" i="1"/>
  <c r="D266" i="1"/>
  <c r="C266" i="1"/>
  <c r="B266" i="1"/>
  <c r="A266" i="1"/>
  <c r="J265" i="1"/>
  <c r="H265" i="1"/>
  <c r="G265" i="1"/>
  <c r="F265" i="1"/>
  <c r="E265" i="1"/>
  <c r="D265" i="1"/>
  <c r="C265" i="1"/>
  <c r="B265" i="1"/>
  <c r="A265" i="1"/>
  <c r="J264" i="1"/>
  <c r="H264" i="1"/>
  <c r="G264" i="1"/>
  <c r="F264" i="1"/>
  <c r="E264" i="1"/>
  <c r="D264" i="1"/>
  <c r="C264" i="1"/>
  <c r="B264" i="1"/>
  <c r="A264" i="1"/>
  <c r="J263" i="1"/>
  <c r="H263" i="1"/>
  <c r="G263" i="1"/>
  <c r="F263" i="1"/>
  <c r="E263" i="1"/>
  <c r="D263" i="1"/>
  <c r="C263" i="1"/>
  <c r="B263" i="1"/>
  <c r="A263" i="1"/>
  <c r="J262" i="1"/>
  <c r="H262" i="1"/>
  <c r="G262" i="1"/>
  <c r="F262" i="1"/>
  <c r="E262" i="1"/>
  <c r="D262" i="1"/>
  <c r="C262" i="1"/>
  <c r="B262" i="1"/>
  <c r="A262" i="1"/>
  <c r="J261" i="1"/>
  <c r="H261" i="1"/>
  <c r="G261" i="1"/>
  <c r="F261" i="1"/>
  <c r="E261" i="1"/>
  <c r="D261" i="1"/>
  <c r="C261" i="1"/>
  <c r="B261" i="1"/>
  <c r="A261" i="1"/>
  <c r="J260" i="1"/>
  <c r="H260" i="1"/>
  <c r="G260" i="1"/>
  <c r="F260" i="1"/>
  <c r="E260" i="1"/>
  <c r="D260" i="1"/>
  <c r="C260" i="1"/>
  <c r="B260" i="1"/>
  <c r="A260" i="1"/>
  <c r="J259" i="1"/>
  <c r="H259" i="1"/>
  <c r="G259" i="1"/>
  <c r="F259" i="1"/>
  <c r="E259" i="1"/>
  <c r="D259" i="1"/>
  <c r="C259" i="1"/>
  <c r="B259" i="1"/>
  <c r="A259" i="1"/>
  <c r="J258" i="1"/>
  <c r="H258" i="1"/>
  <c r="G258" i="1"/>
  <c r="F258" i="1"/>
  <c r="E258" i="1"/>
  <c r="D258" i="1"/>
  <c r="C258" i="1"/>
  <c r="B258" i="1"/>
  <c r="A258" i="1"/>
  <c r="J257" i="1"/>
  <c r="H257" i="1"/>
  <c r="G257" i="1"/>
  <c r="F257" i="1"/>
  <c r="E257" i="1"/>
  <c r="D257" i="1"/>
  <c r="C257" i="1"/>
  <c r="B257" i="1"/>
  <c r="A257" i="1"/>
  <c r="J256" i="1"/>
  <c r="H256" i="1"/>
  <c r="G256" i="1"/>
  <c r="F256" i="1"/>
  <c r="E256" i="1"/>
  <c r="D256" i="1"/>
  <c r="C256" i="1"/>
  <c r="B256" i="1"/>
  <c r="A256" i="1"/>
  <c r="J255" i="1"/>
  <c r="H255" i="1"/>
  <c r="G255" i="1"/>
  <c r="F255" i="1"/>
  <c r="E255" i="1"/>
  <c r="D255" i="1"/>
  <c r="C255" i="1"/>
  <c r="B255" i="1"/>
  <c r="A255" i="1"/>
  <c r="J254" i="1"/>
  <c r="H254" i="1"/>
  <c r="G254" i="1"/>
  <c r="F254" i="1"/>
  <c r="E254" i="1"/>
  <c r="D254" i="1"/>
  <c r="C254" i="1"/>
  <c r="B254" i="1"/>
  <c r="A254" i="1"/>
  <c r="J253" i="1"/>
  <c r="H253" i="1"/>
  <c r="G253" i="1"/>
  <c r="F253" i="1"/>
  <c r="E253" i="1"/>
  <c r="D253" i="1"/>
  <c r="C253" i="1"/>
  <c r="B253" i="1"/>
  <c r="A253" i="1"/>
  <c r="J252" i="1"/>
  <c r="H252" i="1"/>
  <c r="G252" i="1"/>
  <c r="F252" i="1"/>
  <c r="E252" i="1"/>
  <c r="D252" i="1"/>
  <c r="C252" i="1"/>
  <c r="B252" i="1"/>
  <c r="A252" i="1"/>
  <c r="J251" i="1"/>
  <c r="H251" i="1"/>
  <c r="G251" i="1"/>
  <c r="F251" i="1"/>
  <c r="E251" i="1"/>
  <c r="D251" i="1"/>
  <c r="C251" i="1"/>
  <c r="B251" i="1"/>
  <c r="A251" i="1"/>
  <c r="J250" i="1"/>
  <c r="H250" i="1"/>
  <c r="G250" i="1"/>
  <c r="F250" i="1"/>
  <c r="E250" i="1"/>
  <c r="D250" i="1"/>
  <c r="C250" i="1"/>
  <c r="B250" i="1"/>
  <c r="A250" i="1"/>
  <c r="J249" i="1"/>
  <c r="H249" i="1"/>
  <c r="G249" i="1"/>
  <c r="F249" i="1"/>
  <c r="E249" i="1"/>
  <c r="D249" i="1"/>
  <c r="C249" i="1"/>
  <c r="B249" i="1"/>
  <c r="A249" i="1"/>
  <c r="J248" i="1"/>
  <c r="H248" i="1"/>
  <c r="G248" i="1"/>
  <c r="F248" i="1"/>
  <c r="E248" i="1"/>
  <c r="D248" i="1"/>
  <c r="C248" i="1"/>
  <c r="B248" i="1"/>
  <c r="A248" i="1"/>
  <c r="J247" i="1"/>
  <c r="H247" i="1"/>
  <c r="G247" i="1"/>
  <c r="F247" i="1"/>
  <c r="E247" i="1"/>
  <c r="D247" i="1"/>
  <c r="C247" i="1"/>
  <c r="B247" i="1"/>
  <c r="A247" i="1"/>
  <c r="J246" i="1"/>
  <c r="H246" i="1"/>
  <c r="G246" i="1"/>
  <c r="F246" i="1"/>
  <c r="E246" i="1"/>
  <c r="D246" i="1"/>
  <c r="C246" i="1"/>
  <c r="B246" i="1"/>
  <c r="A246" i="1"/>
  <c r="J245" i="1"/>
  <c r="H245" i="1"/>
  <c r="G245" i="1"/>
  <c r="F245" i="1"/>
  <c r="E245" i="1"/>
  <c r="D245" i="1"/>
  <c r="C245" i="1"/>
  <c r="B245" i="1"/>
  <c r="A245" i="1"/>
  <c r="J244" i="1"/>
  <c r="H244" i="1"/>
  <c r="G244" i="1"/>
  <c r="F244" i="1"/>
  <c r="E244" i="1"/>
  <c r="D244" i="1"/>
  <c r="C244" i="1"/>
  <c r="B244" i="1"/>
  <c r="A244" i="1"/>
  <c r="J243" i="1"/>
  <c r="H243" i="1"/>
  <c r="G243" i="1"/>
  <c r="F243" i="1"/>
  <c r="E243" i="1"/>
  <c r="D243" i="1"/>
  <c r="C243" i="1"/>
  <c r="B243" i="1"/>
  <c r="A243" i="1"/>
  <c r="J242" i="1"/>
  <c r="H242" i="1"/>
  <c r="G242" i="1"/>
  <c r="F242" i="1"/>
  <c r="E242" i="1"/>
  <c r="D242" i="1"/>
  <c r="C242" i="1"/>
  <c r="B242" i="1"/>
  <c r="A242" i="1"/>
  <c r="J241" i="1"/>
  <c r="H241" i="1"/>
  <c r="G241" i="1"/>
  <c r="F241" i="1"/>
  <c r="E241" i="1"/>
  <c r="D241" i="1"/>
  <c r="C241" i="1"/>
  <c r="B241" i="1"/>
  <c r="A241" i="1"/>
  <c r="J240" i="1"/>
  <c r="H240" i="1"/>
  <c r="G240" i="1"/>
  <c r="F240" i="1"/>
  <c r="E240" i="1"/>
  <c r="D240" i="1"/>
  <c r="C240" i="1"/>
  <c r="B240" i="1"/>
  <c r="A240" i="1"/>
  <c r="J239" i="1"/>
  <c r="H239" i="1"/>
  <c r="G239" i="1"/>
  <c r="F239" i="1"/>
  <c r="E239" i="1"/>
  <c r="D239" i="1"/>
  <c r="C239" i="1"/>
  <c r="B239" i="1"/>
  <c r="A239" i="1"/>
  <c r="J238" i="1"/>
  <c r="H238" i="1"/>
  <c r="G238" i="1"/>
  <c r="F238" i="1"/>
  <c r="E238" i="1"/>
  <c r="D238" i="1"/>
  <c r="C238" i="1"/>
  <c r="B238" i="1"/>
  <c r="A238" i="1"/>
  <c r="J237" i="1"/>
  <c r="H237" i="1"/>
  <c r="G237" i="1"/>
  <c r="F237" i="1"/>
  <c r="E237" i="1"/>
  <c r="D237" i="1"/>
  <c r="C237" i="1"/>
  <c r="B237" i="1"/>
  <c r="A237" i="1"/>
  <c r="J236" i="1"/>
  <c r="H236" i="1"/>
  <c r="G236" i="1"/>
  <c r="F236" i="1"/>
  <c r="E236" i="1"/>
  <c r="D236" i="1"/>
  <c r="C236" i="1"/>
  <c r="B236" i="1"/>
  <c r="A236" i="1"/>
  <c r="J235" i="1"/>
  <c r="H235" i="1"/>
  <c r="G235" i="1"/>
  <c r="F235" i="1"/>
  <c r="E235" i="1"/>
  <c r="D235" i="1"/>
  <c r="C235" i="1"/>
  <c r="B235" i="1"/>
  <c r="A235" i="1"/>
  <c r="J234" i="1"/>
  <c r="H234" i="1"/>
  <c r="G234" i="1"/>
  <c r="F234" i="1"/>
  <c r="E234" i="1"/>
  <c r="D234" i="1"/>
  <c r="C234" i="1"/>
  <c r="B234" i="1"/>
  <c r="A234" i="1"/>
  <c r="J233" i="1"/>
  <c r="H233" i="1"/>
  <c r="G233" i="1"/>
  <c r="F233" i="1"/>
  <c r="E233" i="1"/>
  <c r="D233" i="1"/>
  <c r="C233" i="1"/>
  <c r="B233" i="1"/>
  <c r="A233" i="1"/>
  <c r="J232" i="1"/>
  <c r="H232" i="1"/>
  <c r="G232" i="1"/>
  <c r="F232" i="1"/>
  <c r="E232" i="1"/>
  <c r="D232" i="1"/>
  <c r="C232" i="1"/>
  <c r="B232" i="1"/>
  <c r="A232" i="1"/>
  <c r="J231" i="1"/>
  <c r="H231" i="1"/>
  <c r="G231" i="1"/>
  <c r="F231" i="1"/>
  <c r="E231" i="1"/>
  <c r="D231" i="1"/>
  <c r="C231" i="1"/>
  <c r="B231" i="1"/>
  <c r="A231" i="1"/>
  <c r="J230" i="1"/>
  <c r="H230" i="1"/>
  <c r="G230" i="1"/>
  <c r="F230" i="1"/>
  <c r="E230" i="1"/>
  <c r="D230" i="1"/>
  <c r="C230" i="1"/>
  <c r="B230" i="1"/>
  <c r="A230" i="1"/>
  <c r="J229" i="1"/>
  <c r="H229" i="1"/>
  <c r="G229" i="1"/>
  <c r="F229" i="1"/>
  <c r="E229" i="1"/>
  <c r="D229" i="1"/>
  <c r="C229" i="1"/>
  <c r="B229" i="1"/>
  <c r="A229" i="1"/>
  <c r="J228" i="1"/>
  <c r="H228" i="1"/>
  <c r="G228" i="1"/>
  <c r="F228" i="1"/>
  <c r="E228" i="1"/>
  <c r="D228" i="1"/>
  <c r="C228" i="1"/>
  <c r="B228" i="1"/>
  <c r="A228" i="1"/>
  <c r="J227" i="1"/>
  <c r="H227" i="1"/>
  <c r="G227" i="1"/>
  <c r="F227" i="1"/>
  <c r="E227" i="1"/>
  <c r="D227" i="1"/>
  <c r="C227" i="1"/>
  <c r="B227" i="1"/>
  <c r="A227" i="1"/>
  <c r="J226" i="1"/>
  <c r="H226" i="1"/>
  <c r="G226" i="1"/>
  <c r="F226" i="1"/>
  <c r="E226" i="1"/>
  <c r="D226" i="1"/>
  <c r="C226" i="1"/>
  <c r="B226" i="1"/>
  <c r="A226" i="1"/>
  <c r="J225" i="1"/>
  <c r="H225" i="1"/>
  <c r="G225" i="1"/>
  <c r="F225" i="1"/>
  <c r="E225" i="1"/>
  <c r="D225" i="1"/>
  <c r="C225" i="1"/>
  <c r="B225" i="1"/>
  <c r="A225" i="1"/>
  <c r="J224" i="1"/>
  <c r="H224" i="1"/>
  <c r="G224" i="1"/>
  <c r="F224" i="1"/>
  <c r="E224" i="1"/>
  <c r="D224" i="1"/>
  <c r="C224" i="1"/>
  <c r="B224" i="1"/>
  <c r="A224" i="1"/>
  <c r="J223" i="1"/>
  <c r="H223" i="1"/>
  <c r="G223" i="1"/>
  <c r="F223" i="1"/>
  <c r="E223" i="1"/>
  <c r="D223" i="1"/>
  <c r="C223" i="1"/>
  <c r="B223" i="1"/>
  <c r="A223" i="1"/>
  <c r="J222" i="1"/>
  <c r="H222" i="1"/>
  <c r="G222" i="1"/>
  <c r="F222" i="1"/>
  <c r="E222" i="1"/>
  <c r="D222" i="1"/>
  <c r="C222" i="1"/>
  <c r="B222" i="1"/>
  <c r="A222" i="1"/>
  <c r="J221" i="1"/>
  <c r="H221" i="1"/>
  <c r="G221" i="1"/>
  <c r="F221" i="1"/>
  <c r="E221" i="1"/>
  <c r="D221" i="1"/>
  <c r="C221" i="1"/>
  <c r="B221" i="1"/>
  <c r="A221" i="1"/>
  <c r="J220" i="1"/>
  <c r="H220" i="1"/>
  <c r="G220" i="1"/>
  <c r="F220" i="1"/>
  <c r="E220" i="1"/>
  <c r="D220" i="1"/>
  <c r="C220" i="1"/>
  <c r="B220" i="1"/>
  <c r="A220" i="1"/>
  <c r="G219" i="1"/>
  <c r="F219" i="1"/>
  <c r="E219" i="1"/>
  <c r="D219" i="1"/>
  <c r="C219" i="1"/>
  <c r="B219" i="1"/>
  <c r="A219" i="1"/>
  <c r="G218" i="1"/>
  <c r="F218" i="1"/>
  <c r="E218" i="1"/>
  <c r="D218" i="1"/>
  <c r="C218" i="1"/>
  <c r="B218" i="1"/>
  <c r="A218" i="1"/>
  <c r="G217" i="1"/>
  <c r="F217" i="1"/>
  <c r="E217" i="1"/>
  <c r="D217" i="1"/>
  <c r="C217" i="1"/>
  <c r="B217" i="1"/>
  <c r="A217" i="1"/>
  <c r="G216" i="1"/>
  <c r="F216" i="1"/>
  <c r="E216" i="1"/>
  <c r="D216" i="1"/>
  <c r="C216" i="1"/>
  <c r="B216" i="1"/>
  <c r="A216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J213" i="1"/>
  <c r="H213" i="1"/>
  <c r="G213" i="1"/>
  <c r="F213" i="1"/>
  <c r="E213" i="1"/>
  <c r="D213" i="1"/>
  <c r="C213" i="1"/>
  <c r="B213" i="1"/>
  <c r="A213" i="1"/>
  <c r="J212" i="1"/>
  <c r="H212" i="1"/>
  <c r="G212" i="1"/>
  <c r="F212" i="1"/>
  <c r="E212" i="1"/>
  <c r="D212" i="1"/>
  <c r="C212" i="1"/>
  <c r="B212" i="1"/>
  <c r="A212" i="1"/>
  <c r="J211" i="1"/>
  <c r="H211" i="1"/>
  <c r="G211" i="1"/>
  <c r="F211" i="1"/>
  <c r="E211" i="1"/>
  <c r="D211" i="1"/>
  <c r="C211" i="1"/>
  <c r="B211" i="1"/>
  <c r="A211" i="1"/>
  <c r="J210" i="1"/>
  <c r="H210" i="1"/>
  <c r="G210" i="1"/>
  <c r="F210" i="1"/>
  <c r="E210" i="1"/>
  <c r="D210" i="1"/>
  <c r="C210" i="1"/>
  <c r="B210" i="1"/>
  <c r="A210" i="1"/>
  <c r="J209" i="1"/>
  <c r="H209" i="1"/>
  <c r="G209" i="1"/>
  <c r="F209" i="1"/>
  <c r="E209" i="1"/>
  <c r="D209" i="1"/>
  <c r="C209" i="1"/>
  <c r="B209" i="1"/>
  <c r="A209" i="1"/>
  <c r="J208" i="1"/>
  <c r="H208" i="1"/>
  <c r="G208" i="1"/>
  <c r="F208" i="1"/>
  <c r="E208" i="1"/>
  <c r="D208" i="1"/>
  <c r="C208" i="1"/>
  <c r="B208" i="1"/>
  <c r="A208" i="1"/>
  <c r="J207" i="1"/>
  <c r="H207" i="1"/>
  <c r="G207" i="1"/>
  <c r="F207" i="1"/>
  <c r="E207" i="1"/>
  <c r="D207" i="1"/>
  <c r="C207" i="1"/>
  <c r="B207" i="1"/>
  <c r="A207" i="1"/>
  <c r="J206" i="1"/>
  <c r="H206" i="1"/>
  <c r="G206" i="1"/>
  <c r="F206" i="1"/>
  <c r="E206" i="1"/>
  <c r="D206" i="1"/>
  <c r="C206" i="1"/>
  <c r="B206" i="1"/>
  <c r="A206" i="1"/>
  <c r="J205" i="1"/>
  <c r="H205" i="1"/>
  <c r="G205" i="1"/>
  <c r="F205" i="1"/>
  <c r="E205" i="1"/>
  <c r="D205" i="1"/>
  <c r="C205" i="1"/>
  <c r="B205" i="1"/>
  <c r="A205" i="1"/>
  <c r="J204" i="1"/>
  <c r="H204" i="1"/>
  <c r="G204" i="1"/>
  <c r="F204" i="1"/>
  <c r="E204" i="1"/>
  <c r="D204" i="1"/>
  <c r="C204" i="1"/>
  <c r="B204" i="1"/>
  <c r="A204" i="1"/>
  <c r="J203" i="1"/>
  <c r="H203" i="1"/>
  <c r="G203" i="1"/>
  <c r="F203" i="1"/>
  <c r="E203" i="1"/>
  <c r="D203" i="1"/>
  <c r="C203" i="1"/>
  <c r="B203" i="1"/>
  <c r="A203" i="1"/>
  <c r="J202" i="1"/>
  <c r="H202" i="1"/>
  <c r="G202" i="1"/>
  <c r="F202" i="1"/>
  <c r="E202" i="1"/>
  <c r="D202" i="1"/>
  <c r="C202" i="1"/>
  <c r="B202" i="1"/>
  <c r="A202" i="1"/>
  <c r="J201" i="1"/>
  <c r="H201" i="1"/>
  <c r="G201" i="1"/>
  <c r="F201" i="1"/>
  <c r="E201" i="1"/>
  <c r="D201" i="1"/>
  <c r="C201" i="1"/>
  <c r="B201" i="1"/>
  <c r="A201" i="1"/>
  <c r="J200" i="1"/>
  <c r="H200" i="1"/>
  <c r="G200" i="1"/>
  <c r="F200" i="1"/>
  <c r="E200" i="1"/>
  <c r="D200" i="1"/>
  <c r="C200" i="1"/>
  <c r="B200" i="1"/>
  <c r="A200" i="1"/>
  <c r="J199" i="1"/>
  <c r="H199" i="1"/>
  <c r="G199" i="1"/>
  <c r="F199" i="1"/>
  <c r="E199" i="1"/>
  <c r="D199" i="1"/>
  <c r="C199" i="1"/>
  <c r="B199" i="1"/>
  <c r="A199" i="1"/>
  <c r="J198" i="1"/>
  <c r="G198" i="1"/>
  <c r="F198" i="1"/>
  <c r="E198" i="1"/>
  <c r="D198" i="1"/>
  <c r="C198" i="1"/>
  <c r="B198" i="1"/>
  <c r="A198" i="1"/>
  <c r="G197" i="1"/>
  <c r="F197" i="1"/>
  <c r="E197" i="1"/>
  <c r="D197" i="1"/>
  <c r="C197" i="1"/>
  <c r="B197" i="1"/>
  <c r="A197" i="1"/>
  <c r="G196" i="1"/>
  <c r="F196" i="1"/>
  <c r="E196" i="1"/>
  <c r="D196" i="1"/>
  <c r="C196" i="1"/>
  <c r="B196" i="1"/>
  <c r="A196" i="1"/>
  <c r="G195" i="1"/>
  <c r="F195" i="1"/>
  <c r="E195" i="1"/>
  <c r="D195" i="1"/>
  <c r="C195" i="1"/>
  <c r="B195" i="1"/>
  <c r="A195" i="1"/>
  <c r="A194" i="1"/>
  <c r="J187" i="1"/>
  <c r="H187" i="1"/>
  <c r="G187" i="1"/>
  <c r="F187" i="1"/>
  <c r="E187" i="1"/>
  <c r="D187" i="1"/>
  <c r="C187" i="1"/>
  <c r="B187" i="1"/>
  <c r="A187" i="1"/>
  <c r="J186" i="1"/>
  <c r="G186" i="1"/>
  <c r="F186" i="1"/>
  <c r="E186" i="1"/>
  <c r="D186" i="1"/>
  <c r="C186" i="1"/>
  <c r="B186" i="1"/>
  <c r="A186" i="1"/>
  <c r="J183" i="1"/>
  <c r="G183" i="1"/>
  <c r="F183" i="1"/>
  <c r="E183" i="1"/>
  <c r="D183" i="1"/>
  <c r="C183" i="1"/>
  <c r="B183" i="1"/>
  <c r="A183" i="1"/>
  <c r="J182" i="1"/>
  <c r="G182" i="1"/>
  <c r="F182" i="1"/>
  <c r="E182" i="1"/>
  <c r="D182" i="1"/>
  <c r="C182" i="1"/>
  <c r="B182" i="1"/>
  <c r="A182" i="1"/>
  <c r="J181" i="1"/>
  <c r="G181" i="1"/>
  <c r="F181" i="1"/>
  <c r="E181" i="1"/>
  <c r="D181" i="1"/>
  <c r="C181" i="1"/>
  <c r="B181" i="1"/>
  <c r="A181" i="1"/>
  <c r="G180" i="1"/>
  <c r="F180" i="1"/>
  <c r="E180" i="1"/>
  <c r="D180" i="1"/>
  <c r="C180" i="1"/>
  <c r="B180" i="1"/>
  <c r="A180" i="1"/>
  <c r="G179" i="1"/>
  <c r="F179" i="1"/>
  <c r="E179" i="1"/>
  <c r="D179" i="1"/>
  <c r="C179" i="1"/>
  <c r="B179" i="1"/>
  <c r="A179" i="1"/>
  <c r="G178" i="1"/>
  <c r="F178" i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A176" i="1"/>
  <c r="G175" i="1"/>
  <c r="F175" i="1"/>
  <c r="E175" i="1"/>
  <c r="D175" i="1"/>
  <c r="C175" i="1"/>
  <c r="B175" i="1"/>
  <c r="A175" i="1"/>
  <c r="G169" i="1"/>
  <c r="F169" i="1"/>
  <c r="E169" i="1"/>
  <c r="D169" i="1"/>
  <c r="C169" i="1"/>
  <c r="B169" i="1"/>
  <c r="A169" i="1"/>
  <c r="G168" i="1"/>
  <c r="F168" i="1"/>
  <c r="E168" i="1"/>
  <c r="D168" i="1"/>
  <c r="C168" i="1"/>
  <c r="B168" i="1"/>
  <c r="A168" i="1"/>
  <c r="G167" i="1"/>
  <c r="F167" i="1"/>
  <c r="E167" i="1"/>
  <c r="D167" i="1"/>
  <c r="C167" i="1"/>
  <c r="B167" i="1"/>
  <c r="A167" i="1"/>
  <c r="G166" i="1"/>
  <c r="F166" i="1"/>
  <c r="E166" i="1"/>
  <c r="D166" i="1"/>
  <c r="C166" i="1"/>
  <c r="B166" i="1"/>
  <c r="A166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J162" i="1"/>
  <c r="H162" i="1"/>
  <c r="G162" i="1"/>
  <c r="F162" i="1"/>
  <c r="E162" i="1"/>
  <c r="D162" i="1"/>
  <c r="C162" i="1"/>
  <c r="B162" i="1"/>
  <c r="A162" i="1"/>
  <c r="J161" i="1"/>
  <c r="H161" i="1"/>
  <c r="G161" i="1"/>
  <c r="F161" i="1"/>
  <c r="E161" i="1"/>
  <c r="D161" i="1"/>
  <c r="C161" i="1"/>
  <c r="B161" i="1"/>
  <c r="A161" i="1"/>
  <c r="J160" i="1"/>
  <c r="H160" i="1"/>
  <c r="G160" i="1"/>
  <c r="F160" i="1"/>
  <c r="E160" i="1"/>
  <c r="D160" i="1"/>
  <c r="C160" i="1"/>
  <c r="B160" i="1"/>
  <c r="A160" i="1"/>
  <c r="J159" i="1"/>
  <c r="H159" i="1"/>
  <c r="G159" i="1"/>
  <c r="F159" i="1"/>
  <c r="E159" i="1"/>
  <c r="D159" i="1"/>
  <c r="C159" i="1"/>
  <c r="B159" i="1"/>
  <c r="A159" i="1"/>
  <c r="J158" i="1"/>
  <c r="H158" i="1"/>
  <c r="G158" i="1"/>
  <c r="F158" i="1"/>
  <c r="E158" i="1"/>
  <c r="D158" i="1"/>
  <c r="C158" i="1"/>
  <c r="B158" i="1"/>
  <c r="A158" i="1"/>
  <c r="J157" i="1"/>
  <c r="H157" i="1"/>
  <c r="G157" i="1"/>
  <c r="F157" i="1"/>
  <c r="E157" i="1"/>
  <c r="D157" i="1"/>
  <c r="C157" i="1"/>
  <c r="B157" i="1"/>
  <c r="A157" i="1"/>
  <c r="J156" i="1"/>
  <c r="H156" i="1"/>
  <c r="G156" i="1"/>
  <c r="F156" i="1"/>
  <c r="E156" i="1"/>
  <c r="D156" i="1"/>
  <c r="C156" i="1"/>
  <c r="B156" i="1"/>
  <c r="A156" i="1"/>
  <c r="J155" i="1"/>
  <c r="H155" i="1"/>
  <c r="G155" i="1"/>
  <c r="F155" i="1"/>
  <c r="E155" i="1"/>
  <c r="D155" i="1"/>
  <c r="C155" i="1"/>
  <c r="B155" i="1"/>
  <c r="A155" i="1"/>
  <c r="J154" i="1"/>
  <c r="H154" i="1"/>
  <c r="G154" i="1"/>
  <c r="F154" i="1"/>
  <c r="E154" i="1"/>
  <c r="D154" i="1"/>
  <c r="C154" i="1"/>
  <c r="B154" i="1"/>
  <c r="A154" i="1"/>
  <c r="J153" i="1"/>
  <c r="H153" i="1"/>
  <c r="G153" i="1"/>
  <c r="F153" i="1"/>
  <c r="E153" i="1"/>
  <c r="D153" i="1"/>
  <c r="C153" i="1"/>
  <c r="B153" i="1"/>
  <c r="A153" i="1"/>
  <c r="J152" i="1"/>
  <c r="H152" i="1"/>
  <c r="G152" i="1"/>
  <c r="F152" i="1"/>
  <c r="E152" i="1"/>
  <c r="D152" i="1"/>
  <c r="C152" i="1"/>
  <c r="B152" i="1"/>
  <c r="A152" i="1"/>
  <c r="J151" i="1"/>
  <c r="H151" i="1"/>
  <c r="G151" i="1"/>
  <c r="F151" i="1"/>
  <c r="E151" i="1"/>
  <c r="D151" i="1"/>
  <c r="C151" i="1"/>
  <c r="B151" i="1"/>
  <c r="A151" i="1"/>
  <c r="J150" i="1"/>
  <c r="H150" i="1"/>
  <c r="G150" i="1"/>
  <c r="F150" i="1"/>
  <c r="E150" i="1"/>
  <c r="D150" i="1"/>
  <c r="C150" i="1"/>
  <c r="B150" i="1"/>
  <c r="A150" i="1"/>
  <c r="J149" i="1"/>
  <c r="H149" i="1"/>
  <c r="G149" i="1"/>
  <c r="F149" i="1"/>
  <c r="E149" i="1"/>
  <c r="D149" i="1"/>
  <c r="C149" i="1"/>
  <c r="B149" i="1"/>
  <c r="A149" i="1"/>
  <c r="J148" i="1"/>
  <c r="H148" i="1"/>
  <c r="G148" i="1"/>
  <c r="F148" i="1"/>
  <c r="E148" i="1"/>
  <c r="D148" i="1"/>
  <c r="C148" i="1"/>
  <c r="B148" i="1"/>
  <c r="A148" i="1"/>
  <c r="J147" i="1"/>
  <c r="H147" i="1"/>
  <c r="G147" i="1"/>
  <c r="F147" i="1"/>
  <c r="E147" i="1"/>
  <c r="D147" i="1"/>
  <c r="C147" i="1"/>
  <c r="B147" i="1"/>
  <c r="A147" i="1"/>
  <c r="J146" i="1"/>
  <c r="H146" i="1"/>
  <c r="G146" i="1"/>
  <c r="F146" i="1"/>
  <c r="E146" i="1"/>
  <c r="D146" i="1"/>
  <c r="C146" i="1"/>
  <c r="B146" i="1"/>
  <c r="A146" i="1"/>
  <c r="J145" i="1"/>
  <c r="H145" i="1"/>
  <c r="G145" i="1"/>
  <c r="F145" i="1"/>
  <c r="E145" i="1"/>
  <c r="D145" i="1"/>
  <c r="C145" i="1"/>
  <c r="B145" i="1"/>
  <c r="A145" i="1"/>
  <c r="J144" i="1"/>
  <c r="H144" i="1"/>
  <c r="G144" i="1"/>
  <c r="F144" i="1"/>
  <c r="E144" i="1"/>
  <c r="D144" i="1"/>
  <c r="C144" i="1"/>
  <c r="B144" i="1"/>
  <c r="A144" i="1"/>
  <c r="J143" i="1"/>
  <c r="H143" i="1"/>
  <c r="G143" i="1"/>
  <c r="F143" i="1"/>
  <c r="E143" i="1"/>
  <c r="D143" i="1"/>
  <c r="C143" i="1"/>
  <c r="B143" i="1"/>
  <c r="A143" i="1"/>
  <c r="J142" i="1"/>
  <c r="H142" i="1"/>
  <c r="G142" i="1"/>
  <c r="F142" i="1"/>
  <c r="E142" i="1"/>
  <c r="D142" i="1"/>
  <c r="C142" i="1"/>
  <c r="B142" i="1"/>
  <c r="A142" i="1"/>
  <c r="J141" i="1"/>
  <c r="H141" i="1"/>
  <c r="G141" i="1"/>
  <c r="F141" i="1"/>
  <c r="E141" i="1"/>
  <c r="D141" i="1"/>
  <c r="C141" i="1"/>
  <c r="B141" i="1"/>
  <c r="A141" i="1"/>
  <c r="J140" i="1"/>
  <c r="H140" i="1"/>
  <c r="G140" i="1"/>
  <c r="F140" i="1"/>
  <c r="E140" i="1"/>
  <c r="D140" i="1"/>
  <c r="C140" i="1"/>
  <c r="B140" i="1"/>
  <c r="A140" i="1"/>
  <c r="J139" i="1"/>
  <c r="H139" i="1"/>
  <c r="G139" i="1"/>
  <c r="F139" i="1"/>
  <c r="E139" i="1"/>
  <c r="D139" i="1"/>
  <c r="C139" i="1"/>
  <c r="B139" i="1"/>
  <c r="A139" i="1"/>
  <c r="J138" i="1"/>
  <c r="H138" i="1"/>
  <c r="G138" i="1"/>
  <c r="F138" i="1"/>
  <c r="E138" i="1"/>
  <c r="D138" i="1"/>
  <c r="C138" i="1"/>
  <c r="B138" i="1"/>
  <c r="A138" i="1"/>
  <c r="J137" i="1"/>
  <c r="H137" i="1"/>
  <c r="G137" i="1"/>
  <c r="F137" i="1"/>
  <c r="E137" i="1"/>
  <c r="D137" i="1"/>
  <c r="C137" i="1"/>
  <c r="B137" i="1"/>
  <c r="A137" i="1"/>
  <c r="J136" i="1"/>
  <c r="H136" i="1"/>
  <c r="G136" i="1"/>
  <c r="F136" i="1"/>
  <c r="E136" i="1"/>
  <c r="D136" i="1"/>
  <c r="C136" i="1"/>
  <c r="B136" i="1"/>
  <c r="A136" i="1"/>
  <c r="J135" i="1"/>
  <c r="H135" i="1"/>
  <c r="G135" i="1"/>
  <c r="F135" i="1"/>
  <c r="E135" i="1"/>
  <c r="D135" i="1"/>
  <c r="C135" i="1"/>
  <c r="B135" i="1"/>
  <c r="A135" i="1"/>
  <c r="J134" i="1"/>
  <c r="H134" i="1"/>
  <c r="G134" i="1"/>
  <c r="F134" i="1"/>
  <c r="E134" i="1"/>
  <c r="D134" i="1"/>
  <c r="C134" i="1"/>
  <c r="B134" i="1"/>
  <c r="A134" i="1"/>
  <c r="J133" i="1"/>
  <c r="H133" i="1"/>
  <c r="G133" i="1"/>
  <c r="F133" i="1"/>
  <c r="E133" i="1"/>
  <c r="D133" i="1"/>
  <c r="C133" i="1"/>
  <c r="B133" i="1"/>
  <c r="A133" i="1"/>
  <c r="J132" i="1"/>
  <c r="H132" i="1"/>
  <c r="G132" i="1"/>
  <c r="F132" i="1"/>
  <c r="E132" i="1"/>
  <c r="D132" i="1"/>
  <c r="C132" i="1"/>
  <c r="B132" i="1"/>
  <c r="A132" i="1"/>
  <c r="J131" i="1"/>
  <c r="H131" i="1"/>
  <c r="G131" i="1"/>
  <c r="F131" i="1"/>
  <c r="E131" i="1"/>
  <c r="D131" i="1"/>
  <c r="C131" i="1"/>
  <c r="B131" i="1"/>
  <c r="A131" i="1"/>
  <c r="J130" i="1"/>
  <c r="H130" i="1"/>
  <c r="G130" i="1"/>
  <c r="F130" i="1"/>
  <c r="E130" i="1"/>
  <c r="D130" i="1"/>
  <c r="C130" i="1"/>
  <c r="B130" i="1"/>
  <c r="A130" i="1"/>
  <c r="J129" i="1"/>
  <c r="H129" i="1"/>
  <c r="G129" i="1"/>
  <c r="F129" i="1"/>
  <c r="E129" i="1"/>
  <c r="D129" i="1"/>
  <c r="C129" i="1"/>
  <c r="B129" i="1"/>
  <c r="A129" i="1"/>
  <c r="J128" i="1"/>
  <c r="H128" i="1"/>
  <c r="G128" i="1"/>
  <c r="F128" i="1"/>
  <c r="E128" i="1"/>
  <c r="D128" i="1"/>
  <c r="C128" i="1"/>
  <c r="B128" i="1"/>
  <c r="A128" i="1"/>
  <c r="J127" i="1"/>
  <c r="H127" i="1"/>
  <c r="G127" i="1"/>
  <c r="F127" i="1"/>
  <c r="E127" i="1"/>
  <c r="D127" i="1"/>
  <c r="C127" i="1"/>
  <c r="B127" i="1"/>
  <c r="A127" i="1"/>
  <c r="J126" i="1"/>
  <c r="H126" i="1"/>
  <c r="G126" i="1"/>
  <c r="F126" i="1"/>
  <c r="E126" i="1"/>
  <c r="D126" i="1"/>
  <c r="C126" i="1"/>
  <c r="B126" i="1"/>
  <c r="A126" i="1"/>
  <c r="J125" i="1"/>
  <c r="H125" i="1"/>
  <c r="G125" i="1"/>
  <c r="F125" i="1"/>
  <c r="E125" i="1"/>
  <c r="D125" i="1"/>
  <c r="C125" i="1"/>
  <c r="B125" i="1"/>
  <c r="A125" i="1"/>
  <c r="J124" i="1"/>
  <c r="H124" i="1"/>
  <c r="G124" i="1"/>
  <c r="F124" i="1"/>
  <c r="E124" i="1"/>
  <c r="D124" i="1"/>
  <c r="C124" i="1"/>
  <c r="B124" i="1"/>
  <c r="A124" i="1"/>
  <c r="J123" i="1"/>
  <c r="H123" i="1"/>
  <c r="G123" i="1"/>
  <c r="F123" i="1"/>
  <c r="E123" i="1"/>
  <c r="D123" i="1"/>
  <c r="C123" i="1"/>
  <c r="B123" i="1"/>
  <c r="A123" i="1"/>
  <c r="J122" i="1"/>
  <c r="H122" i="1"/>
  <c r="G122" i="1"/>
  <c r="F122" i="1"/>
  <c r="E122" i="1"/>
  <c r="D122" i="1"/>
  <c r="C122" i="1"/>
  <c r="B122" i="1"/>
  <c r="A122" i="1"/>
  <c r="J121" i="1"/>
  <c r="H121" i="1"/>
  <c r="G121" i="1"/>
  <c r="F121" i="1"/>
  <c r="E121" i="1"/>
  <c r="D121" i="1"/>
  <c r="C121" i="1"/>
  <c r="B121" i="1"/>
  <c r="A121" i="1"/>
  <c r="J120" i="1"/>
  <c r="H120" i="1"/>
  <c r="G120" i="1"/>
  <c r="F120" i="1"/>
  <c r="E120" i="1"/>
  <c r="D120" i="1"/>
  <c r="C120" i="1"/>
  <c r="B120" i="1"/>
  <c r="A120" i="1"/>
  <c r="J119" i="1"/>
  <c r="H119" i="1"/>
  <c r="G119" i="1"/>
  <c r="F119" i="1"/>
  <c r="E119" i="1"/>
  <c r="D119" i="1"/>
  <c r="C119" i="1"/>
  <c r="B119" i="1"/>
  <c r="A119" i="1"/>
  <c r="J118" i="1"/>
  <c r="H118" i="1"/>
  <c r="G118" i="1"/>
  <c r="F118" i="1"/>
  <c r="E118" i="1"/>
  <c r="D118" i="1"/>
  <c r="C118" i="1"/>
  <c r="B118" i="1"/>
  <c r="A118" i="1"/>
  <c r="J117" i="1"/>
  <c r="H117" i="1"/>
  <c r="G117" i="1"/>
  <c r="F117" i="1"/>
  <c r="E117" i="1"/>
  <c r="D117" i="1"/>
  <c r="C117" i="1"/>
  <c r="B117" i="1"/>
  <c r="A117" i="1"/>
  <c r="J116" i="1"/>
  <c r="H116" i="1"/>
  <c r="G116" i="1"/>
  <c r="F116" i="1"/>
  <c r="E116" i="1"/>
  <c r="D116" i="1"/>
  <c r="C116" i="1"/>
  <c r="B116" i="1"/>
  <c r="A116" i="1"/>
  <c r="J115" i="1"/>
  <c r="H115" i="1"/>
  <c r="G115" i="1"/>
  <c r="F115" i="1"/>
  <c r="E115" i="1"/>
  <c r="D115" i="1"/>
  <c r="C115" i="1"/>
  <c r="B115" i="1"/>
  <c r="A115" i="1"/>
  <c r="J114" i="1"/>
  <c r="H114" i="1"/>
  <c r="G114" i="1"/>
  <c r="F114" i="1"/>
  <c r="E114" i="1"/>
  <c r="D114" i="1"/>
  <c r="C114" i="1"/>
  <c r="B114" i="1"/>
  <c r="A114" i="1"/>
  <c r="J113" i="1"/>
  <c r="H113" i="1"/>
  <c r="G113" i="1"/>
  <c r="F113" i="1"/>
  <c r="E113" i="1"/>
  <c r="D113" i="1"/>
  <c r="C113" i="1"/>
  <c r="B113" i="1"/>
  <c r="A113" i="1"/>
  <c r="J112" i="1"/>
  <c r="H112" i="1"/>
  <c r="G112" i="1"/>
  <c r="F112" i="1"/>
  <c r="E112" i="1"/>
  <c r="D112" i="1"/>
  <c r="C112" i="1"/>
  <c r="B112" i="1"/>
  <c r="A112" i="1"/>
  <c r="J111" i="1"/>
  <c r="H111" i="1"/>
  <c r="G111" i="1"/>
  <c r="F111" i="1"/>
  <c r="E111" i="1"/>
  <c r="D111" i="1"/>
  <c r="C111" i="1"/>
  <c r="B111" i="1"/>
  <c r="A111" i="1"/>
  <c r="J110" i="1"/>
  <c r="H110" i="1"/>
  <c r="G110" i="1"/>
  <c r="F110" i="1"/>
  <c r="E110" i="1"/>
  <c r="D110" i="1"/>
  <c r="C110" i="1"/>
  <c r="B110" i="1"/>
  <c r="A110" i="1"/>
  <c r="J109" i="1"/>
  <c r="H109" i="1"/>
  <c r="G109" i="1"/>
  <c r="F109" i="1"/>
  <c r="E109" i="1"/>
  <c r="D109" i="1"/>
  <c r="C109" i="1"/>
  <c r="B109" i="1"/>
  <c r="A109" i="1"/>
  <c r="J108" i="1"/>
  <c r="H108" i="1"/>
  <c r="G108" i="1"/>
  <c r="F108" i="1"/>
  <c r="E108" i="1"/>
  <c r="D108" i="1"/>
  <c r="C108" i="1"/>
  <c r="B108" i="1"/>
  <c r="A108" i="1"/>
  <c r="J107" i="1"/>
  <c r="H107" i="1"/>
  <c r="G107" i="1"/>
  <c r="F107" i="1"/>
  <c r="E107" i="1"/>
  <c r="D107" i="1"/>
  <c r="C107" i="1"/>
  <c r="B107" i="1"/>
  <c r="A107" i="1"/>
  <c r="J106" i="1"/>
  <c r="H106" i="1"/>
  <c r="G106" i="1"/>
  <c r="F106" i="1"/>
  <c r="E106" i="1"/>
  <c r="D106" i="1"/>
  <c r="C106" i="1"/>
  <c r="B106" i="1"/>
  <c r="A106" i="1"/>
  <c r="J105" i="1"/>
  <c r="H105" i="1"/>
  <c r="G105" i="1"/>
  <c r="F105" i="1"/>
  <c r="E105" i="1"/>
  <c r="D105" i="1"/>
  <c r="C105" i="1"/>
  <c r="B105" i="1"/>
  <c r="A105" i="1"/>
  <c r="J104" i="1"/>
  <c r="H104" i="1"/>
  <c r="G104" i="1"/>
  <c r="F104" i="1"/>
  <c r="E104" i="1"/>
  <c r="D104" i="1"/>
  <c r="C104" i="1"/>
  <c r="B104" i="1"/>
  <c r="A104" i="1"/>
  <c r="J103" i="1"/>
  <c r="H103" i="1"/>
  <c r="G103" i="1"/>
  <c r="F103" i="1"/>
  <c r="E103" i="1"/>
  <c r="D103" i="1"/>
  <c r="C103" i="1"/>
  <c r="B103" i="1"/>
  <c r="A103" i="1"/>
  <c r="J102" i="1"/>
  <c r="H102" i="1"/>
  <c r="G102" i="1"/>
  <c r="F102" i="1"/>
  <c r="E102" i="1"/>
  <c r="D102" i="1"/>
  <c r="C102" i="1"/>
  <c r="B102" i="1"/>
  <c r="A102" i="1"/>
  <c r="J101" i="1"/>
  <c r="H101" i="1"/>
  <c r="G101" i="1"/>
  <c r="F101" i="1"/>
  <c r="E101" i="1"/>
  <c r="D101" i="1"/>
  <c r="C101" i="1"/>
  <c r="B101" i="1"/>
  <c r="A101" i="1"/>
  <c r="J100" i="1"/>
  <c r="H100" i="1"/>
  <c r="G100" i="1"/>
  <c r="F100" i="1"/>
  <c r="E100" i="1"/>
  <c r="D100" i="1"/>
  <c r="C100" i="1"/>
  <c r="B100" i="1"/>
  <c r="A100" i="1"/>
  <c r="J99" i="1"/>
  <c r="H99" i="1"/>
  <c r="G99" i="1"/>
  <c r="F99" i="1"/>
  <c r="E99" i="1"/>
  <c r="D99" i="1"/>
  <c r="C99" i="1"/>
  <c r="B99" i="1"/>
  <c r="A99" i="1"/>
  <c r="J98" i="1"/>
  <c r="H98" i="1"/>
  <c r="G98" i="1"/>
  <c r="F98" i="1"/>
  <c r="E98" i="1"/>
  <c r="D98" i="1"/>
  <c r="C98" i="1"/>
  <c r="B98" i="1"/>
  <c r="A98" i="1"/>
  <c r="J97" i="1"/>
  <c r="H97" i="1"/>
  <c r="G97" i="1"/>
  <c r="F97" i="1"/>
  <c r="E97" i="1"/>
  <c r="D97" i="1"/>
  <c r="C97" i="1"/>
  <c r="B97" i="1"/>
  <c r="A97" i="1"/>
  <c r="J96" i="1"/>
  <c r="H96" i="1"/>
  <c r="G96" i="1"/>
  <c r="F96" i="1"/>
  <c r="E96" i="1"/>
  <c r="D96" i="1"/>
  <c r="C96" i="1"/>
  <c r="B96" i="1"/>
  <c r="A96" i="1"/>
  <c r="J95" i="1"/>
  <c r="H95" i="1"/>
  <c r="G95" i="1"/>
  <c r="F95" i="1"/>
  <c r="E95" i="1"/>
  <c r="D95" i="1"/>
  <c r="C95" i="1"/>
  <c r="B95" i="1"/>
  <c r="A95" i="1"/>
  <c r="J94" i="1"/>
  <c r="H94" i="1"/>
  <c r="G94" i="1"/>
  <c r="F94" i="1"/>
  <c r="E94" i="1"/>
  <c r="D94" i="1"/>
  <c r="C94" i="1"/>
  <c r="B94" i="1"/>
  <c r="A94" i="1"/>
  <c r="J93" i="1"/>
  <c r="H93" i="1"/>
  <c r="G93" i="1"/>
  <c r="F93" i="1"/>
  <c r="E93" i="1"/>
  <c r="D93" i="1"/>
  <c r="C93" i="1"/>
  <c r="B93" i="1"/>
  <c r="A93" i="1"/>
  <c r="J92" i="1"/>
  <c r="H92" i="1"/>
  <c r="G92" i="1"/>
  <c r="F92" i="1"/>
  <c r="E92" i="1"/>
  <c r="D92" i="1"/>
  <c r="C92" i="1"/>
  <c r="B92" i="1"/>
  <c r="A92" i="1"/>
  <c r="J91" i="1"/>
  <c r="H91" i="1"/>
  <c r="G91" i="1"/>
  <c r="F91" i="1"/>
  <c r="E91" i="1"/>
  <c r="D91" i="1"/>
  <c r="C91" i="1"/>
  <c r="B91" i="1"/>
  <c r="A91" i="1"/>
  <c r="J90" i="1"/>
  <c r="H90" i="1"/>
  <c r="G90" i="1"/>
  <c r="F90" i="1"/>
  <c r="E90" i="1"/>
  <c r="D90" i="1"/>
  <c r="C90" i="1"/>
  <c r="B90" i="1"/>
  <c r="A90" i="1"/>
  <c r="J89" i="1"/>
  <c r="H89" i="1"/>
  <c r="G89" i="1"/>
  <c r="F89" i="1"/>
  <c r="E89" i="1"/>
  <c r="D89" i="1"/>
  <c r="C89" i="1"/>
  <c r="B89" i="1"/>
  <c r="A89" i="1"/>
  <c r="J88" i="1"/>
  <c r="H88" i="1"/>
  <c r="G88" i="1"/>
  <c r="F88" i="1"/>
  <c r="E88" i="1"/>
  <c r="D88" i="1"/>
  <c r="C88" i="1"/>
  <c r="B88" i="1"/>
  <c r="A88" i="1"/>
  <c r="J87" i="1"/>
  <c r="H87" i="1"/>
  <c r="G87" i="1"/>
  <c r="F87" i="1"/>
  <c r="E87" i="1"/>
  <c r="D87" i="1"/>
  <c r="C87" i="1"/>
  <c r="B87" i="1"/>
  <c r="A87" i="1"/>
  <c r="J86" i="1"/>
  <c r="H86" i="1"/>
  <c r="G86" i="1"/>
  <c r="F86" i="1"/>
  <c r="E86" i="1"/>
  <c r="D86" i="1"/>
  <c r="C86" i="1"/>
  <c r="B86" i="1"/>
  <c r="A86" i="1"/>
  <c r="J85" i="1"/>
  <c r="H85" i="1"/>
  <c r="G85" i="1"/>
  <c r="F85" i="1"/>
  <c r="E85" i="1"/>
  <c r="D85" i="1"/>
  <c r="C85" i="1"/>
  <c r="B85" i="1"/>
  <c r="A85" i="1"/>
  <c r="J84" i="1"/>
  <c r="H84" i="1"/>
  <c r="G84" i="1"/>
  <c r="F84" i="1"/>
  <c r="E84" i="1"/>
  <c r="D84" i="1"/>
  <c r="C84" i="1"/>
  <c r="B84" i="1"/>
  <c r="A84" i="1"/>
  <c r="J83" i="1"/>
  <c r="H83" i="1"/>
  <c r="G83" i="1"/>
  <c r="F83" i="1"/>
  <c r="E83" i="1"/>
  <c r="D83" i="1"/>
  <c r="C83" i="1"/>
  <c r="B83" i="1"/>
  <c r="A83" i="1"/>
  <c r="J82" i="1"/>
  <c r="H82" i="1"/>
  <c r="G82" i="1"/>
  <c r="F82" i="1"/>
  <c r="E82" i="1"/>
  <c r="D82" i="1"/>
  <c r="C82" i="1"/>
  <c r="B82" i="1"/>
  <c r="A82" i="1"/>
  <c r="J81" i="1"/>
  <c r="H81" i="1"/>
  <c r="G81" i="1"/>
  <c r="F81" i="1"/>
  <c r="E81" i="1"/>
  <c r="D81" i="1"/>
  <c r="C81" i="1"/>
  <c r="B81" i="1"/>
  <c r="A81" i="1"/>
  <c r="J80" i="1"/>
  <c r="H80" i="1"/>
  <c r="G80" i="1"/>
  <c r="F80" i="1"/>
  <c r="E80" i="1"/>
  <c r="D80" i="1"/>
  <c r="C80" i="1"/>
  <c r="B80" i="1"/>
  <c r="A80" i="1"/>
  <c r="J79" i="1"/>
  <c r="H79" i="1"/>
  <c r="G79" i="1"/>
  <c r="F79" i="1"/>
  <c r="E79" i="1"/>
  <c r="D79" i="1"/>
  <c r="C79" i="1"/>
  <c r="B79" i="1"/>
  <c r="A79" i="1"/>
  <c r="J78" i="1"/>
  <c r="H78" i="1"/>
  <c r="G78" i="1"/>
  <c r="F78" i="1"/>
  <c r="E78" i="1"/>
  <c r="D78" i="1"/>
  <c r="C78" i="1"/>
  <c r="B78" i="1"/>
  <c r="A78" i="1"/>
  <c r="J77" i="1"/>
  <c r="H77" i="1"/>
  <c r="G77" i="1"/>
  <c r="F77" i="1"/>
  <c r="E77" i="1"/>
  <c r="D77" i="1"/>
  <c r="C77" i="1"/>
  <c r="B77" i="1"/>
  <c r="A77" i="1"/>
  <c r="J76" i="1"/>
  <c r="H76" i="1"/>
  <c r="G76" i="1"/>
  <c r="F76" i="1"/>
  <c r="E76" i="1"/>
  <c r="D76" i="1"/>
  <c r="C76" i="1"/>
  <c r="B76" i="1"/>
  <c r="A76" i="1"/>
  <c r="J75" i="1"/>
  <c r="H75" i="1"/>
  <c r="G75" i="1"/>
  <c r="F75" i="1"/>
  <c r="E75" i="1"/>
  <c r="D75" i="1"/>
  <c r="C75" i="1"/>
  <c r="B75" i="1"/>
  <c r="A75" i="1"/>
  <c r="J74" i="1"/>
  <c r="H74" i="1"/>
  <c r="G74" i="1"/>
  <c r="F74" i="1"/>
  <c r="E74" i="1"/>
  <c r="D74" i="1"/>
  <c r="C74" i="1"/>
  <c r="B74" i="1"/>
  <c r="A74" i="1"/>
  <c r="J73" i="1"/>
  <c r="H73" i="1"/>
  <c r="G73" i="1"/>
  <c r="F73" i="1"/>
  <c r="E73" i="1"/>
  <c r="D73" i="1"/>
  <c r="C73" i="1"/>
  <c r="B73" i="1"/>
  <c r="A73" i="1"/>
  <c r="J72" i="1"/>
  <c r="H72" i="1"/>
  <c r="G72" i="1"/>
  <c r="F72" i="1"/>
  <c r="E72" i="1"/>
  <c r="D72" i="1"/>
  <c r="C72" i="1"/>
  <c r="B72" i="1"/>
  <c r="A72" i="1"/>
  <c r="J71" i="1"/>
  <c r="H71" i="1"/>
  <c r="G71" i="1"/>
  <c r="F71" i="1"/>
  <c r="E71" i="1"/>
  <c r="D71" i="1"/>
  <c r="C71" i="1"/>
  <c r="B71" i="1"/>
  <c r="A71" i="1"/>
  <c r="J70" i="1"/>
  <c r="H70" i="1"/>
  <c r="G70" i="1"/>
  <c r="F70" i="1"/>
  <c r="E70" i="1"/>
  <c r="D70" i="1"/>
  <c r="C70" i="1"/>
  <c r="B70" i="1"/>
  <c r="A70" i="1"/>
  <c r="J69" i="1"/>
  <c r="H69" i="1"/>
  <c r="G69" i="1"/>
  <c r="F69" i="1"/>
  <c r="E69" i="1"/>
  <c r="D69" i="1"/>
  <c r="C69" i="1"/>
  <c r="B69" i="1"/>
  <c r="A69" i="1"/>
  <c r="J68" i="1"/>
  <c r="H68" i="1"/>
  <c r="G68" i="1"/>
  <c r="F68" i="1"/>
  <c r="E68" i="1"/>
  <c r="D68" i="1"/>
  <c r="C68" i="1"/>
  <c r="B68" i="1"/>
  <c r="A68" i="1"/>
  <c r="J67" i="1"/>
  <c r="H67" i="1"/>
  <c r="G67" i="1"/>
  <c r="F67" i="1"/>
  <c r="E67" i="1"/>
  <c r="D67" i="1"/>
  <c r="C67" i="1"/>
  <c r="B67" i="1"/>
  <c r="A67" i="1"/>
  <c r="J66" i="1"/>
  <c r="H66" i="1"/>
  <c r="G66" i="1"/>
  <c r="F66" i="1"/>
  <c r="E66" i="1"/>
  <c r="D66" i="1"/>
  <c r="C66" i="1"/>
  <c r="B66" i="1"/>
  <c r="A66" i="1"/>
  <c r="J65" i="1"/>
  <c r="H65" i="1"/>
  <c r="G65" i="1"/>
  <c r="F65" i="1"/>
  <c r="E65" i="1"/>
  <c r="D65" i="1"/>
  <c r="C65" i="1"/>
  <c r="B65" i="1"/>
  <c r="A65" i="1"/>
  <c r="J64" i="1"/>
  <c r="H64" i="1"/>
  <c r="G64" i="1"/>
  <c r="F64" i="1"/>
  <c r="E64" i="1"/>
  <c r="D64" i="1"/>
  <c r="C64" i="1"/>
  <c r="B64" i="1"/>
  <c r="A64" i="1"/>
  <c r="J63" i="1"/>
  <c r="H63" i="1"/>
  <c r="G63" i="1"/>
  <c r="F63" i="1"/>
  <c r="E63" i="1"/>
  <c r="D63" i="1"/>
  <c r="C63" i="1"/>
  <c r="B63" i="1"/>
  <c r="A63" i="1"/>
  <c r="J62" i="1"/>
  <c r="H62" i="1"/>
  <c r="G62" i="1"/>
  <c r="F62" i="1"/>
  <c r="E62" i="1"/>
  <c r="D62" i="1"/>
  <c r="C62" i="1"/>
  <c r="B62" i="1"/>
  <c r="A62" i="1"/>
  <c r="J61" i="1"/>
  <c r="H61" i="1"/>
  <c r="G61" i="1"/>
  <c r="F61" i="1"/>
  <c r="E61" i="1"/>
  <c r="D61" i="1"/>
  <c r="C61" i="1"/>
  <c r="B61" i="1"/>
  <c r="A61" i="1"/>
  <c r="J60" i="1"/>
  <c r="H60" i="1"/>
  <c r="G60" i="1"/>
  <c r="F60" i="1"/>
  <c r="E60" i="1"/>
  <c r="D60" i="1"/>
  <c r="C60" i="1"/>
  <c r="B60" i="1"/>
  <c r="A60" i="1"/>
  <c r="J59" i="1"/>
  <c r="H59" i="1"/>
  <c r="G59" i="1"/>
  <c r="F59" i="1"/>
  <c r="E59" i="1"/>
  <c r="D59" i="1"/>
  <c r="C59" i="1"/>
  <c r="B59" i="1"/>
  <c r="A59" i="1"/>
  <c r="J58" i="1"/>
  <c r="H58" i="1"/>
  <c r="G58" i="1"/>
  <c r="F58" i="1"/>
  <c r="E58" i="1"/>
  <c r="D58" i="1"/>
  <c r="C58" i="1"/>
  <c r="B58" i="1"/>
  <c r="A58" i="1"/>
  <c r="J57" i="1"/>
  <c r="H57" i="1"/>
  <c r="G57" i="1"/>
  <c r="F57" i="1"/>
  <c r="E57" i="1"/>
  <c r="D57" i="1"/>
  <c r="C57" i="1"/>
  <c r="B57" i="1"/>
  <c r="A57" i="1"/>
  <c r="J56" i="1"/>
  <c r="H56" i="1"/>
  <c r="G56" i="1"/>
  <c r="F56" i="1"/>
  <c r="E56" i="1"/>
  <c r="D56" i="1"/>
  <c r="C56" i="1"/>
  <c r="B56" i="1"/>
  <c r="A56" i="1"/>
  <c r="J55" i="1"/>
  <c r="H55" i="1"/>
  <c r="G55" i="1"/>
  <c r="F55" i="1"/>
  <c r="E55" i="1"/>
  <c r="D55" i="1"/>
  <c r="C55" i="1"/>
  <c r="B55" i="1"/>
  <c r="A55" i="1"/>
  <c r="J54" i="1"/>
  <c r="H54" i="1"/>
  <c r="G54" i="1"/>
  <c r="F54" i="1"/>
  <c r="E54" i="1"/>
  <c r="D54" i="1"/>
  <c r="C54" i="1"/>
  <c r="B54" i="1"/>
  <c r="A54" i="1"/>
  <c r="J53" i="1"/>
  <c r="H53" i="1"/>
  <c r="G53" i="1"/>
  <c r="F53" i="1"/>
  <c r="E53" i="1"/>
  <c r="D53" i="1"/>
  <c r="C53" i="1"/>
  <c r="B53" i="1"/>
  <c r="A53" i="1"/>
  <c r="J52" i="1"/>
  <c r="H52" i="1"/>
  <c r="G52" i="1"/>
  <c r="F52" i="1"/>
  <c r="E52" i="1"/>
  <c r="D52" i="1"/>
  <c r="C52" i="1"/>
  <c r="B52" i="1"/>
  <c r="A52" i="1"/>
  <c r="J51" i="1"/>
  <c r="H51" i="1"/>
  <c r="G51" i="1"/>
  <c r="F51" i="1"/>
  <c r="E51" i="1"/>
  <c r="D51" i="1"/>
  <c r="C51" i="1"/>
  <c r="B51" i="1"/>
  <c r="A51" i="1"/>
  <c r="J50" i="1"/>
  <c r="H50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J48" i="1"/>
  <c r="H48" i="1"/>
  <c r="G48" i="1"/>
  <c r="F48" i="1"/>
  <c r="E48" i="1"/>
  <c r="D48" i="1"/>
  <c r="C48" i="1"/>
  <c r="B48" i="1"/>
  <c r="A48" i="1"/>
  <c r="J47" i="1"/>
  <c r="H47" i="1"/>
  <c r="G47" i="1"/>
  <c r="F47" i="1"/>
  <c r="E47" i="1"/>
  <c r="D47" i="1"/>
  <c r="C47" i="1"/>
  <c r="B47" i="1"/>
  <c r="A47" i="1"/>
  <c r="J46" i="1"/>
  <c r="H46" i="1"/>
  <c r="G46" i="1"/>
  <c r="F46" i="1"/>
  <c r="E46" i="1"/>
  <c r="D46" i="1"/>
  <c r="C46" i="1"/>
  <c r="B46" i="1"/>
  <c r="A46" i="1"/>
  <c r="J45" i="1"/>
  <c r="H45" i="1"/>
  <c r="G45" i="1"/>
  <c r="F45" i="1"/>
  <c r="E45" i="1"/>
  <c r="D45" i="1"/>
  <c r="C45" i="1"/>
  <c r="B45" i="1"/>
  <c r="A45" i="1"/>
  <c r="J44" i="1"/>
  <c r="H44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J38" i="1"/>
  <c r="H38" i="1"/>
  <c r="G38" i="1"/>
  <c r="F38" i="1"/>
  <c r="E38" i="1"/>
  <c r="D38" i="1"/>
  <c r="C38" i="1"/>
  <c r="B38" i="1"/>
  <c r="A38" i="1"/>
  <c r="J37" i="1"/>
  <c r="H37" i="1"/>
  <c r="G37" i="1"/>
  <c r="F37" i="1"/>
  <c r="E37" i="1"/>
  <c r="D37" i="1"/>
  <c r="C37" i="1"/>
  <c r="B37" i="1"/>
  <c r="A37" i="1"/>
  <c r="J36" i="1"/>
  <c r="H36" i="1"/>
  <c r="G36" i="1"/>
  <c r="F36" i="1"/>
  <c r="E36" i="1"/>
  <c r="D36" i="1"/>
  <c r="C36" i="1"/>
  <c r="B36" i="1"/>
  <c r="A36" i="1"/>
  <c r="J35" i="1"/>
  <c r="H35" i="1"/>
  <c r="G35" i="1"/>
  <c r="F35" i="1"/>
  <c r="E35" i="1"/>
  <c r="D35" i="1"/>
  <c r="C35" i="1"/>
  <c r="B35" i="1"/>
  <c r="A35" i="1"/>
  <c r="J34" i="1"/>
  <c r="H34" i="1"/>
  <c r="G34" i="1"/>
  <c r="F34" i="1"/>
  <c r="E34" i="1"/>
  <c r="D34" i="1"/>
  <c r="C34" i="1"/>
  <c r="B34" i="1"/>
  <c r="A34" i="1"/>
  <c r="J33" i="1"/>
  <c r="H33" i="1"/>
  <c r="G33" i="1"/>
  <c r="F33" i="1"/>
  <c r="E33" i="1"/>
  <c r="D33" i="1"/>
  <c r="C33" i="1"/>
  <c r="B33" i="1"/>
  <c r="A33" i="1"/>
  <c r="J32" i="1"/>
  <c r="H32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J29" i="1"/>
  <c r="H29" i="1"/>
  <c r="G29" i="1"/>
  <c r="F29" i="1"/>
  <c r="E29" i="1"/>
  <c r="D29" i="1"/>
  <c r="C29" i="1"/>
  <c r="B29" i="1"/>
  <c r="A29" i="1"/>
  <c r="J28" i="1"/>
  <c r="H28" i="1"/>
  <c r="G28" i="1"/>
  <c r="F28" i="1"/>
  <c r="E28" i="1"/>
  <c r="D28" i="1"/>
  <c r="C28" i="1"/>
  <c r="B28" i="1"/>
  <c r="A28" i="1"/>
  <c r="J27" i="1"/>
  <c r="H27" i="1"/>
  <c r="G27" i="1"/>
  <c r="F27" i="1"/>
  <c r="E27" i="1"/>
  <c r="D27" i="1"/>
  <c r="C27" i="1"/>
  <c r="B27" i="1"/>
  <c r="A27" i="1"/>
  <c r="J26" i="1"/>
  <c r="H26" i="1"/>
  <c r="G26" i="1"/>
  <c r="F26" i="1"/>
  <c r="E26" i="1"/>
  <c r="D26" i="1"/>
  <c r="C26" i="1"/>
  <c r="B26" i="1"/>
  <c r="A26" i="1"/>
  <c r="J25" i="1"/>
  <c r="H25" i="1"/>
  <c r="G25" i="1"/>
  <c r="F25" i="1"/>
  <c r="E25" i="1"/>
  <c r="D25" i="1"/>
  <c r="C25" i="1"/>
  <c r="B25" i="1"/>
  <c r="A25" i="1"/>
  <c r="J24" i="1"/>
  <c r="H24" i="1"/>
  <c r="G24" i="1"/>
  <c r="F24" i="1"/>
  <c r="E24" i="1"/>
  <c r="D24" i="1"/>
  <c r="C24" i="1"/>
  <c r="B24" i="1"/>
  <c r="A24" i="1"/>
  <c r="J23" i="1"/>
  <c r="H23" i="1"/>
  <c r="G23" i="1"/>
  <c r="F23" i="1"/>
  <c r="E23" i="1"/>
  <c r="D23" i="1"/>
  <c r="C23" i="1"/>
  <c r="B23" i="1"/>
  <c r="A23" i="1"/>
  <c r="J22" i="1"/>
  <c r="H22" i="1"/>
  <c r="G22" i="1"/>
  <c r="F22" i="1"/>
  <c r="E22" i="1"/>
  <c r="D22" i="1"/>
  <c r="C22" i="1"/>
  <c r="B22" i="1"/>
  <c r="A22" i="1"/>
  <c r="J21" i="1"/>
  <c r="H21" i="1"/>
  <c r="G21" i="1"/>
  <c r="F21" i="1"/>
  <c r="E21" i="1"/>
  <c r="D21" i="1"/>
  <c r="C21" i="1"/>
  <c r="B21" i="1"/>
  <c r="A21" i="1"/>
  <c r="J20" i="1"/>
  <c r="H20" i="1"/>
  <c r="G20" i="1"/>
  <c r="F20" i="1"/>
  <c r="E20" i="1"/>
  <c r="D20" i="1"/>
  <c r="C20" i="1"/>
  <c r="B20" i="1"/>
  <c r="A20" i="1"/>
  <c r="J19" i="1"/>
  <c r="H19" i="1"/>
  <c r="G19" i="1"/>
  <c r="F19" i="1"/>
  <c r="E19" i="1"/>
  <c r="D19" i="1"/>
  <c r="C19" i="1"/>
  <c r="B19" i="1"/>
  <c r="A19" i="1"/>
  <c r="J18" i="1"/>
  <c r="H18" i="1"/>
  <c r="G18" i="1"/>
  <c r="F18" i="1"/>
  <c r="E18" i="1"/>
  <c r="D18" i="1"/>
  <c r="C18" i="1"/>
  <c r="B18" i="1"/>
  <c r="A18" i="1"/>
  <c r="J17" i="1"/>
  <c r="H17" i="1"/>
  <c r="G17" i="1"/>
  <c r="F17" i="1"/>
  <c r="E17" i="1"/>
  <c r="D17" i="1"/>
  <c r="C17" i="1"/>
  <c r="B17" i="1"/>
  <c r="A17" i="1"/>
  <c r="J16" i="1"/>
  <c r="H16" i="1"/>
  <c r="G16" i="1"/>
  <c r="F16" i="1"/>
  <c r="E16" i="1"/>
  <c r="D16" i="1"/>
  <c r="C16" i="1"/>
  <c r="B16" i="1"/>
  <c r="A16" i="1"/>
  <c r="J15" i="1"/>
  <c r="H15" i="1"/>
  <c r="G15" i="1"/>
  <c r="F15" i="1"/>
  <c r="E15" i="1"/>
  <c r="D15" i="1"/>
  <c r="C15" i="1"/>
  <c r="B15" i="1"/>
  <c r="A15" i="1"/>
  <c r="J14" i="1"/>
  <c r="H14" i="1"/>
  <c r="G14" i="1"/>
  <c r="F14" i="1"/>
  <c r="E14" i="1"/>
  <c r="D14" i="1"/>
  <c r="C14" i="1"/>
  <c r="B14" i="1"/>
  <c r="A14" i="1"/>
  <c r="J13" i="1"/>
  <c r="H13" i="1"/>
  <c r="G13" i="1"/>
  <c r="F13" i="1"/>
  <c r="E13" i="1"/>
  <c r="D13" i="1"/>
  <c r="C13" i="1"/>
  <c r="B13" i="1"/>
  <c r="A13" i="1"/>
  <c r="J12" i="1"/>
  <c r="H12" i="1"/>
  <c r="G12" i="1"/>
  <c r="F12" i="1"/>
  <c r="E12" i="1"/>
  <c r="D12" i="1"/>
  <c r="C12" i="1"/>
  <c r="B12" i="1"/>
  <c r="A12" i="1"/>
  <c r="J11" i="1"/>
  <c r="H11" i="1"/>
  <c r="G11" i="1"/>
  <c r="F11" i="1"/>
  <c r="E11" i="1"/>
  <c r="D11" i="1"/>
  <c r="C11" i="1"/>
  <c r="B11" i="1"/>
  <c r="A11" i="1"/>
  <c r="J10" i="1"/>
  <c r="H10" i="1"/>
  <c r="G10" i="1"/>
  <c r="F10" i="1"/>
  <c r="E10" i="1"/>
  <c r="D10" i="1"/>
  <c r="C10" i="1"/>
  <c r="B10" i="1"/>
  <c r="A10" i="1"/>
  <c r="J9" i="1"/>
  <c r="H9" i="1"/>
  <c r="G9" i="1"/>
  <c r="F9" i="1"/>
  <c r="E9" i="1"/>
  <c r="D9" i="1"/>
  <c r="C9" i="1"/>
  <c r="B9" i="1"/>
  <c r="A9" i="1"/>
  <c r="J8" i="1"/>
  <c r="H8" i="1"/>
  <c r="G8" i="1"/>
  <c r="F8" i="1"/>
  <c r="E8" i="1"/>
  <c r="D8" i="1"/>
  <c r="C8" i="1"/>
  <c r="B8" i="1"/>
  <c r="A8" i="1"/>
  <c r="J7" i="1"/>
  <c r="H7" i="1"/>
  <c r="G7" i="1"/>
  <c r="F7" i="1"/>
  <c r="E7" i="1"/>
  <c r="D7" i="1"/>
  <c r="C7" i="1"/>
  <c r="B7" i="1"/>
  <c r="A7" i="1"/>
  <c r="J6" i="1"/>
  <c r="H6" i="1"/>
  <c r="G6" i="1"/>
  <c r="F6" i="1"/>
  <c r="E6" i="1"/>
  <c r="D6" i="1"/>
  <c r="C6" i="1"/>
  <c r="B6" i="1"/>
  <c r="A6" i="1"/>
  <c r="U3" i="1"/>
  <c r="T3" i="1"/>
  <c r="S3" i="1"/>
  <c r="R3" i="1"/>
  <c r="Q3" i="1"/>
  <c r="P3" i="1"/>
  <c r="O3" i="1"/>
  <c r="E160" i="5"/>
  <c r="C160" i="5"/>
  <c r="B160" i="5"/>
  <c r="A160" i="5"/>
  <c r="E159" i="5"/>
  <c r="C159" i="5"/>
  <c r="B159" i="5"/>
  <c r="A159" i="5"/>
  <c r="E158" i="5"/>
  <c r="C158" i="5"/>
  <c r="B158" i="5"/>
  <c r="A158" i="5"/>
  <c r="E157" i="5"/>
  <c r="C157" i="5"/>
  <c r="B157" i="5"/>
  <c r="A157" i="5"/>
  <c r="E156" i="5"/>
  <c r="C156" i="5"/>
  <c r="B156" i="5"/>
  <c r="A156" i="5"/>
  <c r="E155" i="5"/>
  <c r="C155" i="5"/>
  <c r="B155" i="5"/>
  <c r="A155" i="5"/>
  <c r="E154" i="5"/>
  <c r="C154" i="5"/>
  <c r="B154" i="5"/>
  <c r="A154" i="5"/>
  <c r="E153" i="5"/>
  <c r="C153" i="5"/>
  <c r="B153" i="5"/>
  <c r="A153" i="5"/>
  <c r="E152" i="5"/>
  <c r="C152" i="5"/>
  <c r="B152" i="5"/>
  <c r="A152" i="5"/>
  <c r="E151" i="5"/>
  <c r="C151" i="5"/>
  <c r="B151" i="5"/>
  <c r="A151" i="5"/>
  <c r="E150" i="5"/>
  <c r="C150" i="5"/>
  <c r="B150" i="5"/>
  <c r="A150" i="5"/>
  <c r="E149" i="5"/>
  <c r="C149" i="5"/>
  <c r="B149" i="5"/>
  <c r="A149" i="5"/>
  <c r="E148" i="5"/>
  <c r="C148" i="5"/>
  <c r="B148" i="5"/>
  <c r="A148" i="5"/>
  <c r="E147" i="5"/>
  <c r="C147" i="5"/>
  <c r="B147" i="5"/>
  <c r="A147" i="5"/>
  <c r="E146" i="5"/>
  <c r="C146" i="5"/>
  <c r="B146" i="5"/>
  <c r="A146" i="5"/>
  <c r="E145" i="5"/>
  <c r="C145" i="5"/>
  <c r="B145" i="5"/>
  <c r="A145" i="5"/>
  <c r="E144" i="5"/>
  <c r="C144" i="5"/>
  <c r="B144" i="5"/>
  <c r="A144" i="5"/>
  <c r="E143" i="5"/>
  <c r="C143" i="5"/>
  <c r="B143" i="5"/>
  <c r="A143" i="5"/>
  <c r="E142" i="5"/>
  <c r="C142" i="5"/>
  <c r="B142" i="5"/>
  <c r="A142" i="5"/>
  <c r="E141" i="5"/>
  <c r="C141" i="5"/>
  <c r="B141" i="5"/>
  <c r="A141" i="5"/>
  <c r="E140" i="5"/>
  <c r="C140" i="5"/>
  <c r="B140" i="5"/>
  <c r="A140" i="5"/>
  <c r="E139" i="5"/>
  <c r="C139" i="5"/>
  <c r="B139" i="5"/>
  <c r="A139" i="5"/>
  <c r="E138" i="5"/>
  <c r="C138" i="5"/>
  <c r="B138" i="5"/>
  <c r="A138" i="5"/>
  <c r="E137" i="5"/>
  <c r="C137" i="5"/>
  <c r="B137" i="5"/>
  <c r="A137" i="5"/>
  <c r="E136" i="5"/>
  <c r="C136" i="5"/>
  <c r="B136" i="5"/>
  <c r="A136" i="5"/>
  <c r="E135" i="5"/>
  <c r="C135" i="5"/>
  <c r="B135" i="5"/>
  <c r="A135" i="5"/>
  <c r="E134" i="5"/>
  <c r="C134" i="5"/>
  <c r="B134" i="5"/>
  <c r="A134" i="5"/>
  <c r="E133" i="5"/>
  <c r="C133" i="5"/>
  <c r="B133" i="5"/>
  <c r="A133" i="5"/>
  <c r="E132" i="5"/>
  <c r="C132" i="5"/>
  <c r="B132" i="5"/>
  <c r="A132" i="5"/>
  <c r="E131" i="5"/>
  <c r="C131" i="5"/>
  <c r="B131" i="5"/>
  <c r="A131" i="5"/>
  <c r="E130" i="5"/>
  <c r="C130" i="5"/>
  <c r="B130" i="5"/>
  <c r="A130" i="5"/>
  <c r="E129" i="5"/>
  <c r="C129" i="5"/>
  <c r="B129" i="5"/>
  <c r="A129" i="5"/>
  <c r="E128" i="5"/>
  <c r="C128" i="5"/>
  <c r="B128" i="5"/>
  <c r="A128" i="5"/>
  <c r="C127" i="5"/>
  <c r="B127" i="5"/>
  <c r="A127" i="5"/>
  <c r="E126" i="5"/>
  <c r="C126" i="5"/>
  <c r="B126" i="5"/>
  <c r="A126" i="5"/>
  <c r="E125" i="5"/>
  <c r="C125" i="5"/>
  <c r="B125" i="5"/>
  <c r="A125" i="5"/>
  <c r="E124" i="5"/>
  <c r="C124" i="5"/>
  <c r="B124" i="5"/>
  <c r="A124" i="5"/>
  <c r="E123" i="5"/>
  <c r="C123" i="5"/>
  <c r="B123" i="5"/>
  <c r="A123" i="5"/>
  <c r="E122" i="5"/>
  <c r="C122" i="5"/>
  <c r="B122" i="5"/>
  <c r="A122" i="5"/>
  <c r="E121" i="5"/>
  <c r="C121" i="5"/>
  <c r="B121" i="5"/>
  <c r="A121" i="5"/>
  <c r="E120" i="5"/>
  <c r="C120" i="5"/>
  <c r="B120" i="5"/>
  <c r="A120" i="5"/>
  <c r="E119" i="5"/>
  <c r="C119" i="5"/>
  <c r="B119" i="5"/>
  <c r="A119" i="5"/>
  <c r="E118" i="5"/>
  <c r="C118" i="5"/>
  <c r="B118" i="5"/>
  <c r="A118" i="5"/>
  <c r="E117" i="5"/>
  <c r="C117" i="5"/>
  <c r="B117" i="5"/>
  <c r="A117" i="5"/>
  <c r="E116" i="5"/>
  <c r="C116" i="5"/>
  <c r="B116" i="5"/>
  <c r="A116" i="5"/>
  <c r="E115" i="5"/>
  <c r="C115" i="5"/>
  <c r="B115" i="5"/>
  <c r="A115" i="5"/>
  <c r="E114" i="5"/>
  <c r="C114" i="5"/>
  <c r="B114" i="5"/>
  <c r="A114" i="5"/>
  <c r="E113" i="5"/>
  <c r="C113" i="5"/>
  <c r="B113" i="5"/>
  <c r="A113" i="5"/>
  <c r="E112" i="5"/>
  <c r="C112" i="5"/>
  <c r="B112" i="5"/>
  <c r="A112" i="5"/>
  <c r="E111" i="5"/>
  <c r="C111" i="5"/>
  <c r="B111" i="5"/>
  <c r="A111" i="5"/>
  <c r="E110" i="5"/>
  <c r="C110" i="5"/>
  <c r="B110" i="5"/>
  <c r="A110" i="5"/>
  <c r="E109" i="5"/>
  <c r="C109" i="5"/>
  <c r="B109" i="5"/>
  <c r="A109" i="5"/>
  <c r="E108" i="5"/>
  <c r="C108" i="5"/>
  <c r="B108" i="5"/>
  <c r="A108" i="5"/>
  <c r="E107" i="5"/>
  <c r="C107" i="5"/>
  <c r="B107" i="5"/>
  <c r="A107" i="5"/>
  <c r="E106" i="5"/>
  <c r="C106" i="5"/>
  <c r="B106" i="5"/>
  <c r="A106" i="5"/>
  <c r="E105" i="5"/>
  <c r="C105" i="5"/>
  <c r="B105" i="5"/>
  <c r="A105" i="5"/>
  <c r="E104" i="5"/>
  <c r="C104" i="5"/>
  <c r="B104" i="5"/>
  <c r="A104" i="5"/>
  <c r="E103" i="5"/>
  <c r="C103" i="5"/>
  <c r="B103" i="5"/>
  <c r="A103" i="5"/>
  <c r="E102" i="5"/>
  <c r="C102" i="5"/>
  <c r="B102" i="5"/>
  <c r="A102" i="5"/>
  <c r="E101" i="5"/>
  <c r="C101" i="5"/>
  <c r="B101" i="5"/>
  <c r="A101" i="5"/>
  <c r="E100" i="5"/>
  <c r="C100" i="5"/>
  <c r="B100" i="5"/>
  <c r="A100" i="5"/>
  <c r="E99" i="5"/>
  <c r="C99" i="5"/>
  <c r="B99" i="5"/>
  <c r="A99" i="5"/>
  <c r="E98" i="5"/>
  <c r="C98" i="5"/>
  <c r="B98" i="5"/>
  <c r="A98" i="5"/>
  <c r="E97" i="5"/>
  <c r="C97" i="5"/>
  <c r="B97" i="5"/>
  <c r="A97" i="5"/>
  <c r="E96" i="5"/>
  <c r="C96" i="5"/>
  <c r="B96" i="5"/>
  <c r="A96" i="5"/>
  <c r="E95" i="5"/>
  <c r="C95" i="5"/>
  <c r="B95" i="5"/>
  <c r="A95" i="5"/>
  <c r="E94" i="5"/>
  <c r="C94" i="5"/>
  <c r="B94" i="5"/>
  <c r="A94" i="5"/>
  <c r="E93" i="5"/>
  <c r="C93" i="5"/>
  <c r="B93" i="5"/>
  <c r="A93" i="5"/>
  <c r="E92" i="5"/>
  <c r="C92" i="5"/>
  <c r="B92" i="5"/>
  <c r="A92" i="5"/>
  <c r="E91" i="5"/>
  <c r="C91" i="5"/>
  <c r="B91" i="5"/>
  <c r="A91" i="5"/>
  <c r="E90" i="5"/>
  <c r="C90" i="5"/>
  <c r="B90" i="5"/>
  <c r="A90" i="5"/>
  <c r="E89" i="5"/>
  <c r="C89" i="5"/>
  <c r="B89" i="5"/>
  <c r="A89" i="5"/>
  <c r="E88" i="5"/>
  <c r="C88" i="5"/>
  <c r="B88" i="5"/>
  <c r="A88" i="5"/>
  <c r="E87" i="5"/>
  <c r="C87" i="5"/>
  <c r="B87" i="5"/>
  <c r="A87" i="5"/>
  <c r="E86" i="5"/>
  <c r="C86" i="5"/>
  <c r="B86" i="5"/>
  <c r="A86" i="5"/>
  <c r="E85" i="5"/>
  <c r="C85" i="5"/>
  <c r="B85" i="5"/>
  <c r="A85" i="5"/>
  <c r="E84" i="5"/>
  <c r="C84" i="5"/>
  <c r="B84" i="5"/>
  <c r="A84" i="5"/>
  <c r="E83" i="5"/>
  <c r="C83" i="5"/>
  <c r="B83" i="5"/>
  <c r="A83" i="5"/>
  <c r="E82" i="5"/>
  <c r="C82" i="5"/>
  <c r="B82" i="5"/>
  <c r="A82" i="5"/>
  <c r="E81" i="5"/>
  <c r="C81" i="5"/>
  <c r="B81" i="5"/>
  <c r="A81" i="5"/>
  <c r="E80" i="5"/>
  <c r="C80" i="5"/>
  <c r="B80" i="5"/>
  <c r="A80" i="5"/>
  <c r="E79" i="5"/>
  <c r="C79" i="5"/>
  <c r="B79" i="5"/>
  <c r="A79" i="5"/>
  <c r="E78" i="5"/>
  <c r="C78" i="5"/>
  <c r="B78" i="5"/>
  <c r="A78" i="5"/>
  <c r="E77" i="5"/>
  <c r="C77" i="5"/>
  <c r="B77" i="5"/>
  <c r="A77" i="5"/>
  <c r="E76" i="5"/>
  <c r="C76" i="5"/>
  <c r="B76" i="5"/>
  <c r="A76" i="5"/>
  <c r="E75" i="5"/>
  <c r="C75" i="5"/>
  <c r="B75" i="5"/>
  <c r="A75" i="5"/>
  <c r="E74" i="5"/>
  <c r="C74" i="5"/>
  <c r="B74" i="5"/>
  <c r="A74" i="5"/>
  <c r="C73" i="5"/>
  <c r="B73" i="5"/>
  <c r="A73" i="5"/>
  <c r="C72" i="5"/>
  <c r="B72" i="5"/>
  <c r="A72" i="5"/>
  <c r="E71" i="5"/>
  <c r="C71" i="5"/>
  <c r="B71" i="5"/>
  <c r="A71" i="5"/>
  <c r="E70" i="5"/>
  <c r="C70" i="5"/>
  <c r="B70" i="5"/>
  <c r="A70" i="5"/>
  <c r="E69" i="5"/>
  <c r="C69" i="5"/>
  <c r="B69" i="5"/>
  <c r="A69" i="5"/>
  <c r="E68" i="5"/>
  <c r="C68" i="5"/>
  <c r="B68" i="5"/>
  <c r="A68" i="5"/>
  <c r="E67" i="5"/>
  <c r="C67" i="5"/>
  <c r="B67" i="5"/>
  <c r="A67" i="5"/>
  <c r="E66" i="5"/>
  <c r="C66" i="5"/>
  <c r="B66" i="5"/>
  <c r="A66" i="5"/>
  <c r="E65" i="5"/>
  <c r="C65" i="5"/>
  <c r="B65" i="5"/>
  <c r="A65" i="5"/>
  <c r="E64" i="5"/>
  <c r="C64" i="5"/>
  <c r="B64" i="5"/>
  <c r="A64" i="5"/>
  <c r="E63" i="5"/>
  <c r="C63" i="5"/>
  <c r="B63" i="5"/>
  <c r="A63" i="5"/>
  <c r="E62" i="5"/>
  <c r="C62" i="5"/>
  <c r="B62" i="5"/>
  <c r="A62" i="5"/>
  <c r="E61" i="5"/>
  <c r="C61" i="5"/>
  <c r="B61" i="5"/>
  <c r="A61" i="5"/>
  <c r="E60" i="5"/>
  <c r="C60" i="5"/>
  <c r="B60" i="5"/>
  <c r="A60" i="5"/>
  <c r="E59" i="5"/>
  <c r="C59" i="5"/>
  <c r="B59" i="5"/>
  <c r="A59" i="5"/>
  <c r="E58" i="5"/>
  <c r="C58" i="5"/>
  <c r="B58" i="5"/>
  <c r="A58" i="5"/>
  <c r="E57" i="5"/>
  <c r="C57" i="5"/>
  <c r="B57" i="5"/>
  <c r="A57" i="5"/>
  <c r="E56" i="5"/>
  <c r="C56" i="5"/>
  <c r="B56" i="5"/>
  <c r="A56" i="5"/>
  <c r="E55" i="5"/>
  <c r="C55" i="5"/>
  <c r="B55" i="5"/>
  <c r="A55" i="5"/>
  <c r="E54" i="5"/>
  <c r="C54" i="5"/>
  <c r="B54" i="5"/>
  <c r="A54" i="5"/>
  <c r="E53" i="5"/>
  <c r="C53" i="5"/>
  <c r="B53" i="5"/>
  <c r="A53" i="5"/>
  <c r="E52" i="5"/>
  <c r="C52" i="5"/>
  <c r="B52" i="5"/>
  <c r="A52" i="5"/>
  <c r="E51" i="5"/>
  <c r="C51" i="5"/>
  <c r="B51" i="5"/>
  <c r="A51" i="5"/>
  <c r="E50" i="5"/>
  <c r="C50" i="5"/>
  <c r="B50" i="5"/>
  <c r="A50" i="5"/>
  <c r="E49" i="5"/>
  <c r="C49" i="5"/>
  <c r="B49" i="5"/>
  <c r="A49" i="5"/>
  <c r="E48" i="5"/>
  <c r="C48" i="5"/>
  <c r="B48" i="5"/>
  <c r="A48" i="5"/>
  <c r="E47" i="5"/>
  <c r="C47" i="5"/>
  <c r="B47" i="5"/>
  <c r="A47" i="5"/>
  <c r="E46" i="5"/>
  <c r="C46" i="5"/>
  <c r="B46" i="5"/>
  <c r="A46" i="5"/>
  <c r="E45" i="5"/>
  <c r="C45" i="5"/>
  <c r="B45" i="5"/>
  <c r="A45" i="5"/>
  <c r="E44" i="5"/>
  <c r="C44" i="5"/>
  <c r="B44" i="5"/>
  <c r="A44" i="5"/>
  <c r="E43" i="5"/>
  <c r="C43" i="5"/>
  <c r="B43" i="5"/>
  <c r="A43" i="5"/>
  <c r="E42" i="5"/>
  <c r="C42" i="5"/>
  <c r="B42" i="5"/>
  <c r="A42" i="5"/>
  <c r="E41" i="5"/>
  <c r="C41" i="5"/>
  <c r="B41" i="5"/>
  <c r="A41" i="5"/>
  <c r="E40" i="5"/>
  <c r="C40" i="5"/>
  <c r="B40" i="5"/>
  <c r="A40" i="5"/>
  <c r="E39" i="5"/>
  <c r="C39" i="5"/>
  <c r="B39" i="5"/>
  <c r="A39" i="5"/>
  <c r="E38" i="5"/>
  <c r="C38" i="5"/>
  <c r="B38" i="5"/>
  <c r="A38" i="5"/>
  <c r="E37" i="5"/>
  <c r="C37" i="5"/>
  <c r="B37" i="5"/>
  <c r="A37" i="5"/>
  <c r="E36" i="5"/>
  <c r="C36" i="5"/>
  <c r="B36" i="5"/>
  <c r="A36" i="5"/>
  <c r="E35" i="5"/>
  <c r="C35" i="5"/>
  <c r="B35" i="5"/>
  <c r="A35" i="5"/>
  <c r="E34" i="5"/>
  <c r="C34" i="5"/>
  <c r="B34" i="5"/>
  <c r="A34" i="5"/>
  <c r="E33" i="5"/>
  <c r="C33" i="5"/>
  <c r="B33" i="5"/>
  <c r="A33" i="5"/>
  <c r="E32" i="5"/>
  <c r="C32" i="5"/>
  <c r="B32" i="5"/>
  <c r="A32" i="5"/>
  <c r="E31" i="5"/>
  <c r="C31" i="5"/>
  <c r="B31" i="5"/>
  <c r="A31" i="5"/>
  <c r="E30" i="5"/>
  <c r="C30" i="5"/>
  <c r="B30" i="5"/>
  <c r="A30" i="5"/>
  <c r="E29" i="5"/>
  <c r="C29" i="5"/>
  <c r="B29" i="5"/>
  <c r="A29" i="5"/>
  <c r="E28" i="5"/>
  <c r="C28" i="5"/>
  <c r="B28" i="5"/>
  <c r="A28" i="5"/>
  <c r="E27" i="5"/>
  <c r="C27" i="5"/>
  <c r="B27" i="5"/>
  <c r="A27" i="5"/>
  <c r="E26" i="5"/>
  <c r="C26" i="5"/>
  <c r="B26" i="5"/>
  <c r="A26" i="5"/>
  <c r="E25" i="5"/>
  <c r="C25" i="5"/>
  <c r="B25" i="5"/>
  <c r="A25" i="5"/>
  <c r="E24" i="5"/>
  <c r="C24" i="5"/>
  <c r="B24" i="5"/>
  <c r="A24" i="5"/>
  <c r="E23" i="5"/>
  <c r="C23" i="5"/>
  <c r="B23" i="5"/>
  <c r="A23" i="5"/>
  <c r="E22" i="5"/>
  <c r="C22" i="5"/>
  <c r="B22" i="5"/>
  <c r="A22" i="5"/>
  <c r="E21" i="5"/>
  <c r="C21" i="5"/>
  <c r="B21" i="5"/>
  <c r="A21" i="5"/>
  <c r="E20" i="5"/>
  <c r="C20" i="5"/>
  <c r="B20" i="5"/>
  <c r="A20" i="5"/>
  <c r="E19" i="5"/>
  <c r="C19" i="5"/>
  <c r="B19" i="5"/>
  <c r="A19" i="5"/>
  <c r="E18" i="5"/>
  <c r="C18" i="5"/>
  <c r="B18" i="5"/>
  <c r="A18" i="5"/>
  <c r="E17" i="5"/>
  <c r="C17" i="5"/>
  <c r="B17" i="5"/>
  <c r="A17" i="5"/>
  <c r="E16" i="5"/>
  <c r="C16" i="5"/>
  <c r="B16" i="5"/>
  <c r="A16" i="5"/>
  <c r="E15" i="5"/>
  <c r="C15" i="5"/>
  <c r="B15" i="5"/>
  <c r="A15" i="5"/>
  <c r="E14" i="5"/>
  <c r="C14" i="5"/>
  <c r="B14" i="5"/>
  <c r="A14" i="5"/>
  <c r="E13" i="5"/>
  <c r="C13" i="5"/>
  <c r="B13" i="5"/>
  <c r="A13" i="5"/>
  <c r="E12" i="5"/>
  <c r="C12" i="5"/>
  <c r="B12" i="5"/>
  <c r="A12" i="5"/>
  <c r="E11" i="5"/>
  <c r="C11" i="5"/>
  <c r="B11" i="5"/>
  <c r="A11" i="5"/>
  <c r="E10" i="5"/>
  <c r="C10" i="5"/>
  <c r="B10" i="5"/>
  <c r="A10" i="5"/>
  <c r="E9" i="5"/>
  <c r="C9" i="5"/>
  <c r="B9" i="5"/>
  <c r="A9" i="5"/>
  <c r="E8" i="5"/>
  <c r="B8" i="5"/>
  <c r="A8" i="5"/>
  <c r="C6" i="5"/>
  <c r="B6" i="5"/>
  <c r="A6" i="5"/>
  <c r="I3" i="5"/>
  <c r="G3" i="5"/>
  <c r="F146" i="2"/>
  <c r="D146" i="2"/>
  <c r="C146" i="2"/>
  <c r="B146" i="2"/>
  <c r="A146" i="2"/>
  <c r="F145" i="2"/>
  <c r="D145" i="2"/>
  <c r="C145" i="2"/>
  <c r="B145" i="2"/>
  <c r="A145" i="2"/>
  <c r="F143" i="2"/>
  <c r="D143" i="2"/>
  <c r="B143" i="2"/>
  <c r="A143" i="2"/>
  <c r="F140" i="2"/>
  <c r="D140" i="2"/>
  <c r="C140" i="2"/>
  <c r="B140" i="2"/>
  <c r="A140" i="2"/>
  <c r="F139" i="2"/>
  <c r="D139" i="2"/>
  <c r="C139" i="2"/>
  <c r="B139" i="2"/>
  <c r="A139" i="2"/>
  <c r="F137" i="2"/>
  <c r="D137" i="2"/>
  <c r="C137" i="2"/>
  <c r="B137" i="2"/>
  <c r="A137" i="2"/>
  <c r="F136" i="2"/>
  <c r="D136" i="2"/>
  <c r="C136" i="2"/>
  <c r="B136" i="2"/>
  <c r="A136" i="2"/>
  <c r="F135" i="2"/>
  <c r="D135" i="2"/>
  <c r="C135" i="2"/>
  <c r="B135" i="2"/>
  <c r="A135" i="2"/>
  <c r="F134" i="2"/>
  <c r="D134" i="2"/>
  <c r="C134" i="2"/>
  <c r="B134" i="2"/>
  <c r="A134" i="2"/>
  <c r="F133" i="2"/>
  <c r="D133" i="2"/>
  <c r="C133" i="2"/>
  <c r="B133" i="2"/>
  <c r="A133" i="2"/>
  <c r="F132" i="2"/>
  <c r="D132" i="2"/>
  <c r="C132" i="2"/>
  <c r="B132" i="2"/>
  <c r="A132" i="2"/>
  <c r="F131" i="2"/>
  <c r="D131" i="2"/>
  <c r="C131" i="2"/>
  <c r="B131" i="2"/>
  <c r="A131" i="2"/>
  <c r="F130" i="2"/>
  <c r="D130" i="2"/>
  <c r="C130" i="2"/>
  <c r="B130" i="2"/>
  <c r="A130" i="2"/>
  <c r="F129" i="2"/>
  <c r="D129" i="2"/>
  <c r="C129" i="2"/>
  <c r="B129" i="2"/>
  <c r="A129" i="2"/>
  <c r="F128" i="2"/>
  <c r="D128" i="2"/>
  <c r="C128" i="2"/>
  <c r="B128" i="2"/>
  <c r="A128" i="2"/>
  <c r="F127" i="2"/>
  <c r="D127" i="2"/>
  <c r="C127" i="2"/>
  <c r="B127" i="2"/>
  <c r="A127" i="2"/>
  <c r="F126" i="2"/>
  <c r="D126" i="2"/>
  <c r="C126" i="2"/>
  <c r="B126" i="2"/>
  <c r="A126" i="2"/>
  <c r="F125" i="2"/>
  <c r="D125" i="2"/>
  <c r="C125" i="2"/>
  <c r="B125" i="2"/>
  <c r="A125" i="2"/>
  <c r="F124" i="2"/>
  <c r="D124" i="2"/>
  <c r="C124" i="2"/>
  <c r="B124" i="2"/>
  <c r="A124" i="2"/>
  <c r="F123" i="2"/>
  <c r="D123" i="2"/>
  <c r="C123" i="2"/>
  <c r="B123" i="2"/>
  <c r="A123" i="2"/>
  <c r="F122" i="2"/>
  <c r="D122" i="2"/>
  <c r="C122" i="2"/>
  <c r="B122" i="2"/>
  <c r="A122" i="2"/>
  <c r="F121" i="2"/>
  <c r="D121" i="2"/>
  <c r="C121" i="2"/>
  <c r="B121" i="2"/>
  <c r="A121" i="2"/>
  <c r="F120" i="2"/>
  <c r="D120" i="2"/>
  <c r="C120" i="2"/>
  <c r="B120" i="2"/>
  <c r="A120" i="2"/>
  <c r="F119" i="2"/>
  <c r="D119" i="2"/>
  <c r="C119" i="2"/>
  <c r="B119" i="2"/>
  <c r="A119" i="2"/>
  <c r="F118" i="2"/>
  <c r="D118" i="2"/>
  <c r="C118" i="2"/>
  <c r="B118" i="2"/>
  <c r="A118" i="2"/>
  <c r="F117" i="2"/>
  <c r="D117" i="2"/>
  <c r="C117" i="2"/>
  <c r="B117" i="2"/>
  <c r="A117" i="2"/>
  <c r="F116" i="2"/>
  <c r="D116" i="2"/>
  <c r="C116" i="2"/>
  <c r="B116" i="2"/>
  <c r="A116" i="2"/>
  <c r="F115" i="2"/>
  <c r="D115" i="2"/>
  <c r="C115" i="2"/>
  <c r="B115" i="2"/>
  <c r="A115" i="2"/>
  <c r="F114" i="2"/>
  <c r="D114" i="2"/>
  <c r="C114" i="2"/>
  <c r="B114" i="2"/>
  <c r="A114" i="2"/>
  <c r="F113" i="2"/>
  <c r="D113" i="2"/>
  <c r="C113" i="2"/>
  <c r="B113" i="2"/>
  <c r="A113" i="2"/>
  <c r="F112" i="2"/>
  <c r="D112" i="2"/>
  <c r="C112" i="2"/>
  <c r="B112" i="2"/>
  <c r="A112" i="2"/>
  <c r="F111" i="2"/>
  <c r="D111" i="2"/>
  <c r="C111" i="2"/>
  <c r="B111" i="2"/>
  <c r="A111" i="2"/>
  <c r="F110" i="2"/>
  <c r="D110" i="2"/>
  <c r="C110" i="2"/>
  <c r="B110" i="2"/>
  <c r="A110" i="2"/>
  <c r="F109" i="2"/>
  <c r="D109" i="2"/>
  <c r="C109" i="2"/>
  <c r="B109" i="2"/>
  <c r="A109" i="2"/>
  <c r="F108" i="2"/>
  <c r="D108" i="2"/>
  <c r="C108" i="2"/>
  <c r="B108" i="2"/>
  <c r="A108" i="2"/>
  <c r="F107" i="2"/>
  <c r="D107" i="2"/>
  <c r="C107" i="2"/>
  <c r="B107" i="2"/>
  <c r="A107" i="2"/>
  <c r="F106" i="2"/>
  <c r="D106" i="2"/>
  <c r="C106" i="2"/>
  <c r="B106" i="2"/>
  <c r="A106" i="2"/>
  <c r="F105" i="2"/>
  <c r="D105" i="2"/>
  <c r="C105" i="2"/>
  <c r="B105" i="2"/>
  <c r="A105" i="2"/>
  <c r="F104" i="2"/>
  <c r="D104" i="2"/>
  <c r="C104" i="2"/>
  <c r="B104" i="2"/>
  <c r="A104" i="2"/>
  <c r="F103" i="2"/>
  <c r="D103" i="2"/>
  <c r="C103" i="2"/>
  <c r="B103" i="2"/>
  <c r="A103" i="2"/>
  <c r="F102" i="2"/>
  <c r="D102" i="2"/>
  <c r="C102" i="2"/>
  <c r="B102" i="2"/>
  <c r="A102" i="2"/>
  <c r="F101" i="2"/>
  <c r="D101" i="2"/>
  <c r="C101" i="2"/>
  <c r="B101" i="2"/>
  <c r="A101" i="2"/>
  <c r="F100" i="2"/>
  <c r="D100" i="2"/>
  <c r="C100" i="2"/>
  <c r="B100" i="2"/>
  <c r="A100" i="2"/>
  <c r="F99" i="2"/>
  <c r="D99" i="2"/>
  <c r="C99" i="2"/>
  <c r="B99" i="2"/>
  <c r="A99" i="2"/>
  <c r="F98" i="2"/>
  <c r="D98" i="2"/>
  <c r="C98" i="2"/>
  <c r="B98" i="2"/>
  <c r="A98" i="2"/>
  <c r="F97" i="2"/>
  <c r="D97" i="2"/>
  <c r="C97" i="2"/>
  <c r="B97" i="2"/>
  <c r="A97" i="2"/>
  <c r="F96" i="2"/>
  <c r="D96" i="2"/>
  <c r="C96" i="2"/>
  <c r="B96" i="2"/>
  <c r="A96" i="2"/>
  <c r="F95" i="2"/>
  <c r="D95" i="2"/>
  <c r="C95" i="2"/>
  <c r="B95" i="2"/>
  <c r="A95" i="2"/>
  <c r="F94" i="2"/>
  <c r="D94" i="2"/>
  <c r="C94" i="2"/>
  <c r="B94" i="2"/>
  <c r="A94" i="2"/>
  <c r="F93" i="2"/>
  <c r="D93" i="2"/>
  <c r="C93" i="2"/>
  <c r="B93" i="2"/>
  <c r="A93" i="2"/>
  <c r="F92" i="2"/>
  <c r="D92" i="2"/>
  <c r="C92" i="2"/>
  <c r="B92" i="2"/>
  <c r="A92" i="2"/>
  <c r="F91" i="2"/>
  <c r="D91" i="2"/>
  <c r="C91" i="2"/>
  <c r="B91" i="2"/>
  <c r="A91" i="2"/>
  <c r="F138" i="2"/>
  <c r="D138" i="2"/>
  <c r="C138" i="2"/>
  <c r="B138" i="2"/>
  <c r="A138" i="2"/>
  <c r="F90" i="2"/>
  <c r="D90" i="2"/>
  <c r="C90" i="2"/>
  <c r="B90" i="2"/>
  <c r="A90" i="2"/>
  <c r="F89" i="2"/>
  <c r="D89" i="2"/>
  <c r="C89" i="2"/>
  <c r="B89" i="2"/>
  <c r="A89" i="2"/>
  <c r="F88" i="2"/>
  <c r="D88" i="2"/>
  <c r="C88" i="2"/>
  <c r="B88" i="2"/>
  <c r="A88" i="2"/>
  <c r="F87" i="2"/>
  <c r="D87" i="2"/>
  <c r="C87" i="2"/>
  <c r="B87" i="2"/>
  <c r="A87" i="2"/>
  <c r="F86" i="2"/>
  <c r="D86" i="2"/>
  <c r="C86" i="2"/>
  <c r="B86" i="2"/>
  <c r="A86" i="2"/>
  <c r="F85" i="2"/>
  <c r="D85" i="2"/>
  <c r="C85" i="2"/>
  <c r="B85" i="2"/>
  <c r="A85" i="2"/>
  <c r="F84" i="2"/>
  <c r="D84" i="2"/>
  <c r="C84" i="2"/>
  <c r="B84" i="2"/>
  <c r="A84" i="2"/>
  <c r="F83" i="2"/>
  <c r="D83" i="2"/>
  <c r="C83" i="2"/>
  <c r="B83" i="2"/>
  <c r="A83" i="2"/>
  <c r="F82" i="2"/>
  <c r="D82" i="2"/>
  <c r="C82" i="2"/>
  <c r="B82" i="2"/>
  <c r="A82" i="2"/>
  <c r="F81" i="2"/>
  <c r="D81" i="2"/>
  <c r="C81" i="2"/>
  <c r="B81" i="2"/>
  <c r="A81" i="2"/>
  <c r="F80" i="2"/>
  <c r="D80" i="2"/>
  <c r="C80" i="2"/>
  <c r="B80" i="2"/>
  <c r="A80" i="2"/>
  <c r="F79" i="2"/>
  <c r="D79" i="2"/>
  <c r="C79" i="2"/>
  <c r="B79" i="2"/>
  <c r="A79" i="2"/>
  <c r="F78" i="2"/>
  <c r="D78" i="2"/>
  <c r="C78" i="2"/>
  <c r="B78" i="2"/>
  <c r="A78" i="2"/>
  <c r="F77" i="2"/>
  <c r="D77" i="2"/>
  <c r="C77" i="2"/>
  <c r="B77" i="2"/>
  <c r="A77" i="2"/>
  <c r="F76" i="2"/>
  <c r="D76" i="2"/>
  <c r="C76" i="2"/>
  <c r="B76" i="2"/>
  <c r="A76" i="2"/>
  <c r="F75" i="2"/>
  <c r="D75" i="2"/>
  <c r="C75" i="2"/>
  <c r="B75" i="2"/>
  <c r="A75" i="2"/>
  <c r="F74" i="2"/>
  <c r="D74" i="2"/>
  <c r="C74" i="2"/>
  <c r="B74" i="2"/>
  <c r="A74" i="2"/>
  <c r="F73" i="2"/>
  <c r="D73" i="2"/>
  <c r="C73" i="2"/>
  <c r="B73" i="2"/>
  <c r="A73" i="2"/>
  <c r="I67" i="2"/>
  <c r="F67" i="2"/>
  <c r="D67" i="2"/>
  <c r="C67" i="2"/>
  <c r="B67" i="2"/>
  <c r="A67" i="2"/>
  <c r="I66" i="2"/>
  <c r="F66" i="2"/>
  <c r="D66" i="2"/>
  <c r="C66" i="2"/>
  <c r="B66" i="2"/>
  <c r="A66" i="2"/>
  <c r="I65" i="2"/>
  <c r="F65" i="2"/>
  <c r="D65" i="2"/>
  <c r="C65" i="2"/>
  <c r="B65" i="2"/>
  <c r="A65" i="2"/>
  <c r="I64" i="2"/>
  <c r="F64" i="2"/>
  <c r="D64" i="2"/>
  <c r="C64" i="2"/>
  <c r="B64" i="2"/>
  <c r="A64" i="2"/>
  <c r="I63" i="2"/>
  <c r="F63" i="2"/>
  <c r="D63" i="2"/>
  <c r="C63" i="2"/>
  <c r="B63" i="2"/>
  <c r="A63" i="2"/>
  <c r="I62" i="2"/>
  <c r="F62" i="2"/>
  <c r="D62" i="2"/>
  <c r="C62" i="2"/>
  <c r="B62" i="2"/>
  <c r="A62" i="2"/>
  <c r="I61" i="2"/>
  <c r="F61" i="2"/>
  <c r="D61" i="2"/>
  <c r="C61" i="2"/>
  <c r="B61" i="2"/>
  <c r="A61" i="2"/>
  <c r="I60" i="2"/>
  <c r="F60" i="2"/>
  <c r="D60" i="2"/>
  <c r="C60" i="2"/>
  <c r="B60" i="2"/>
  <c r="A60" i="2"/>
  <c r="I59" i="2"/>
  <c r="F59" i="2"/>
  <c r="D59" i="2"/>
  <c r="C59" i="2"/>
  <c r="B59" i="2"/>
  <c r="A59" i="2"/>
  <c r="I58" i="2"/>
  <c r="F58" i="2"/>
  <c r="D58" i="2"/>
  <c r="C58" i="2"/>
  <c r="B58" i="2"/>
  <c r="A58" i="2"/>
  <c r="I57" i="2"/>
  <c r="F57" i="2"/>
  <c r="D57" i="2"/>
  <c r="C57" i="2"/>
  <c r="B57" i="2"/>
  <c r="A57" i="2"/>
  <c r="I56" i="2"/>
  <c r="F56" i="2"/>
  <c r="D56" i="2"/>
  <c r="C56" i="2"/>
  <c r="B56" i="2"/>
  <c r="A56" i="2"/>
  <c r="I55" i="2"/>
  <c r="F55" i="2"/>
  <c r="D55" i="2"/>
  <c r="C55" i="2"/>
  <c r="B55" i="2"/>
  <c r="A55" i="2"/>
  <c r="I54" i="2"/>
  <c r="F54" i="2"/>
  <c r="D54" i="2"/>
  <c r="C54" i="2"/>
  <c r="B54" i="2"/>
  <c r="A54" i="2"/>
  <c r="I53" i="2"/>
  <c r="F53" i="2"/>
  <c r="D53" i="2"/>
  <c r="C53" i="2"/>
  <c r="B53" i="2"/>
  <c r="A53" i="2"/>
  <c r="I52" i="2"/>
  <c r="F52" i="2"/>
  <c r="D52" i="2"/>
  <c r="C52" i="2"/>
  <c r="B52" i="2"/>
  <c r="A52" i="2"/>
  <c r="I51" i="2"/>
  <c r="F51" i="2"/>
  <c r="D51" i="2"/>
  <c r="C51" i="2"/>
  <c r="B51" i="2"/>
  <c r="A51" i="2"/>
  <c r="I50" i="2"/>
  <c r="F50" i="2"/>
  <c r="D50" i="2"/>
  <c r="C50" i="2"/>
  <c r="B50" i="2"/>
  <c r="A50" i="2"/>
  <c r="I49" i="2"/>
  <c r="F49" i="2"/>
  <c r="D49" i="2"/>
  <c r="C49" i="2"/>
  <c r="B49" i="2"/>
  <c r="A49" i="2"/>
  <c r="I48" i="2"/>
  <c r="F48" i="2"/>
  <c r="D48" i="2"/>
  <c r="C48" i="2"/>
  <c r="B48" i="2"/>
  <c r="A48" i="2"/>
  <c r="I47" i="2"/>
  <c r="F47" i="2"/>
  <c r="D47" i="2"/>
  <c r="C47" i="2"/>
  <c r="B47" i="2"/>
  <c r="A47" i="2"/>
  <c r="I46" i="2"/>
  <c r="F46" i="2"/>
  <c r="D46" i="2"/>
  <c r="C46" i="2"/>
  <c r="B46" i="2"/>
  <c r="A46" i="2"/>
  <c r="I45" i="2"/>
  <c r="F45" i="2"/>
  <c r="D45" i="2"/>
  <c r="C45" i="2"/>
  <c r="B45" i="2"/>
  <c r="A45" i="2"/>
  <c r="I44" i="2"/>
  <c r="F44" i="2"/>
  <c r="D44" i="2"/>
  <c r="C44" i="2"/>
  <c r="B44" i="2"/>
  <c r="A44" i="2"/>
  <c r="I43" i="2"/>
  <c r="F43" i="2"/>
  <c r="D43" i="2"/>
  <c r="C43" i="2"/>
  <c r="B43" i="2"/>
  <c r="A43" i="2"/>
  <c r="I42" i="2"/>
  <c r="F42" i="2"/>
  <c r="D42" i="2"/>
  <c r="C42" i="2"/>
  <c r="B42" i="2"/>
  <c r="A42" i="2"/>
  <c r="I41" i="2"/>
  <c r="F41" i="2"/>
  <c r="D41" i="2"/>
  <c r="C41" i="2"/>
  <c r="B41" i="2"/>
  <c r="A41" i="2"/>
  <c r="I40" i="2"/>
  <c r="F40" i="2"/>
  <c r="D40" i="2"/>
  <c r="C40" i="2"/>
  <c r="B40" i="2"/>
  <c r="A40" i="2"/>
  <c r="F39" i="2"/>
  <c r="D39" i="2"/>
  <c r="C39" i="2"/>
  <c r="B39" i="2"/>
  <c r="A39" i="2"/>
  <c r="F38" i="2"/>
  <c r="D38" i="2"/>
  <c r="C38" i="2"/>
  <c r="B38" i="2"/>
  <c r="A38" i="2"/>
  <c r="F37" i="2"/>
  <c r="D37" i="2"/>
  <c r="C37" i="2"/>
  <c r="B37" i="2"/>
  <c r="A37" i="2"/>
  <c r="F36" i="2"/>
  <c r="D36" i="2"/>
  <c r="C36" i="2"/>
  <c r="B36" i="2"/>
  <c r="A36" i="2"/>
  <c r="F35" i="2"/>
  <c r="D35" i="2"/>
  <c r="C35" i="2"/>
  <c r="B35" i="2"/>
  <c r="A35" i="2"/>
  <c r="F34" i="2"/>
  <c r="D34" i="2"/>
  <c r="C34" i="2"/>
  <c r="B34" i="2"/>
  <c r="A34" i="2"/>
  <c r="F32" i="2"/>
  <c r="D32" i="2"/>
  <c r="C32" i="2"/>
  <c r="B32" i="2"/>
  <c r="A32" i="2"/>
  <c r="F31" i="2"/>
  <c r="D31" i="2"/>
  <c r="C31" i="2"/>
  <c r="B31" i="2"/>
  <c r="A31" i="2"/>
  <c r="F30" i="2"/>
  <c r="D30" i="2"/>
  <c r="C30" i="2"/>
  <c r="B30" i="2"/>
  <c r="A30" i="2"/>
  <c r="I29" i="2"/>
  <c r="F29" i="2"/>
  <c r="D29" i="2"/>
  <c r="C29" i="2"/>
  <c r="B29" i="2"/>
  <c r="A29" i="2"/>
  <c r="I28" i="2"/>
  <c r="F28" i="2"/>
  <c r="D28" i="2"/>
  <c r="C28" i="2"/>
  <c r="B28" i="2"/>
  <c r="A28" i="2"/>
  <c r="I27" i="2"/>
  <c r="F27" i="2"/>
  <c r="D27" i="2"/>
  <c r="C27" i="2"/>
  <c r="B27" i="2"/>
  <c r="A27" i="2"/>
  <c r="I26" i="2"/>
  <c r="F26" i="2"/>
  <c r="D26" i="2"/>
  <c r="C26" i="2"/>
  <c r="B26" i="2"/>
  <c r="A26" i="2"/>
  <c r="I25" i="2"/>
  <c r="F25" i="2"/>
  <c r="D25" i="2"/>
  <c r="C25" i="2"/>
  <c r="B25" i="2"/>
  <c r="A25" i="2"/>
  <c r="I24" i="2"/>
  <c r="F24" i="2"/>
  <c r="D24" i="2"/>
  <c r="C24" i="2"/>
  <c r="B24" i="2"/>
  <c r="A24" i="2"/>
  <c r="I23" i="2"/>
  <c r="F23" i="2"/>
  <c r="D23" i="2"/>
  <c r="C23" i="2"/>
  <c r="B23" i="2"/>
  <c r="A23" i="2"/>
  <c r="I22" i="2"/>
  <c r="F22" i="2"/>
  <c r="D22" i="2"/>
  <c r="C22" i="2"/>
  <c r="B22" i="2"/>
  <c r="A22" i="2"/>
  <c r="I21" i="2"/>
  <c r="F21" i="2"/>
  <c r="D21" i="2"/>
  <c r="C21" i="2"/>
  <c r="B21" i="2"/>
  <c r="A21" i="2"/>
  <c r="I20" i="2"/>
  <c r="F20" i="2"/>
  <c r="D20" i="2"/>
  <c r="C20" i="2"/>
  <c r="B20" i="2"/>
  <c r="A20" i="2"/>
  <c r="I19" i="2"/>
  <c r="F19" i="2"/>
  <c r="D19" i="2"/>
  <c r="C19" i="2"/>
  <c r="B19" i="2"/>
  <c r="A19" i="2"/>
  <c r="I18" i="2"/>
  <c r="F18" i="2"/>
  <c r="D18" i="2"/>
  <c r="C18" i="2"/>
  <c r="B18" i="2"/>
  <c r="A18" i="2"/>
  <c r="I17" i="2"/>
  <c r="F17" i="2"/>
  <c r="D17" i="2"/>
  <c r="C17" i="2"/>
  <c r="B17" i="2"/>
  <c r="A17" i="2"/>
  <c r="I16" i="2"/>
  <c r="F16" i="2"/>
  <c r="D16" i="2"/>
  <c r="C16" i="2"/>
  <c r="B16" i="2"/>
  <c r="A16" i="2"/>
  <c r="I15" i="2"/>
  <c r="F15" i="2"/>
  <c r="D15" i="2"/>
  <c r="C15" i="2"/>
  <c r="B15" i="2"/>
  <c r="A15" i="2"/>
  <c r="I14" i="2"/>
  <c r="F14" i="2"/>
  <c r="D14" i="2"/>
  <c r="C14" i="2"/>
  <c r="B14" i="2"/>
  <c r="A14" i="2"/>
  <c r="I13" i="2"/>
  <c r="F13" i="2"/>
  <c r="D13" i="2"/>
  <c r="C13" i="2"/>
  <c r="B13" i="2"/>
  <c r="A13" i="2"/>
  <c r="I12" i="2"/>
  <c r="F12" i="2"/>
  <c r="D12" i="2"/>
  <c r="C12" i="2"/>
  <c r="B12" i="2"/>
  <c r="A12" i="2"/>
  <c r="I11" i="2"/>
  <c r="F11" i="2"/>
  <c r="D11" i="2"/>
  <c r="C11" i="2"/>
  <c r="B11" i="2"/>
  <c r="A11" i="2"/>
  <c r="I10" i="2"/>
  <c r="F10" i="2"/>
  <c r="D10" i="2"/>
  <c r="C10" i="2"/>
  <c r="B10" i="2"/>
  <c r="A10" i="2"/>
  <c r="I9" i="2"/>
  <c r="F9" i="2"/>
  <c r="D9" i="2"/>
  <c r="C9" i="2"/>
  <c r="B9" i="2"/>
  <c r="A9" i="2"/>
  <c r="I8" i="2"/>
  <c r="F8" i="2"/>
  <c r="D8" i="2"/>
  <c r="C8" i="2"/>
  <c r="B8" i="2"/>
  <c r="A8" i="2"/>
  <c r="I7" i="2"/>
  <c r="F7" i="2"/>
  <c r="D7" i="2"/>
  <c r="C7" i="2"/>
  <c r="B7" i="2"/>
  <c r="A7" i="2"/>
  <c r="I6" i="2"/>
  <c r="F6" i="2"/>
  <c r="D6" i="2"/>
  <c r="C6" i="2"/>
  <c r="B6" i="2"/>
  <c r="A6" i="2"/>
  <c r="T3" i="2"/>
  <c r="S3" i="2"/>
  <c r="R3" i="2"/>
  <c r="Q3" i="2"/>
  <c r="P3" i="2"/>
  <c r="N3" i="2"/>
  <c r="M3" i="2"/>
  <c r="AL162" i="14" l="1"/>
  <c r="AH162" i="14"/>
  <c r="AH160" i="14"/>
  <c r="AL161" i="14"/>
  <c r="AH161" i="14"/>
  <c r="AL160" i="14"/>
  <c r="AB84" i="14"/>
  <c r="W84" i="14"/>
  <c r="X84" i="14" s="1"/>
  <c r="AB85" i="14"/>
  <c r="W85" i="14"/>
  <c r="AL142" i="14"/>
  <c r="AL143" i="14"/>
  <c r="W86" i="14"/>
  <c r="AL58" i="14"/>
  <c r="AB86" i="14"/>
  <c r="W87" i="14"/>
  <c r="AB87" i="14"/>
  <c r="V88" i="14"/>
  <c r="H89" i="14"/>
  <c r="H88" i="14"/>
  <c r="H87" i="14"/>
  <c r="H86" i="14"/>
  <c r="H85" i="14"/>
  <c r="H84" i="14"/>
  <c r="C89" i="14"/>
  <c r="C88" i="14"/>
  <c r="C87" i="14"/>
  <c r="C86" i="14"/>
  <c r="C85" i="14"/>
  <c r="C84" i="14"/>
  <c r="D84" i="14" s="1"/>
  <c r="H142" i="14"/>
  <c r="C141" i="14"/>
  <c r="AL144" i="14"/>
  <c r="H143" i="14"/>
  <c r="C142" i="14"/>
  <c r="AL145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H103" i="14"/>
  <c r="H100" i="14"/>
  <c r="H99" i="14"/>
  <c r="H98" i="14"/>
  <c r="H97" i="14"/>
  <c r="C143" i="14"/>
  <c r="H106" i="14"/>
  <c r="H105" i="14"/>
  <c r="H104" i="14"/>
  <c r="H102" i="14"/>
  <c r="H101" i="14"/>
  <c r="H96" i="14"/>
  <c r="C105" i="14"/>
  <c r="C103" i="14"/>
  <c r="C101" i="14"/>
  <c r="C99" i="14"/>
  <c r="C97" i="14"/>
  <c r="C96" i="14"/>
  <c r="D96" i="14" s="1"/>
  <c r="C106" i="14"/>
  <c r="C104" i="14"/>
  <c r="C102" i="14"/>
  <c r="C100" i="14"/>
  <c r="C98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D46" i="14" s="1"/>
  <c r="R47" i="14"/>
  <c r="R46" i="14"/>
  <c r="AL59" i="14"/>
  <c r="M47" i="14"/>
  <c r="M46" i="14"/>
  <c r="N46" i="14" s="1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C42" i="14"/>
  <c r="C41" i="14"/>
  <c r="C40" i="14"/>
  <c r="C39" i="14"/>
  <c r="D39" i="14" s="1"/>
  <c r="R41" i="14"/>
  <c r="R40" i="14"/>
  <c r="R39" i="14"/>
  <c r="M41" i="14"/>
  <c r="M40" i="14"/>
  <c r="M39" i="14"/>
  <c r="N39" i="14" s="1"/>
  <c r="H42" i="14"/>
  <c r="H41" i="14"/>
  <c r="H40" i="14"/>
  <c r="H39" i="14"/>
  <c r="H161" i="14"/>
  <c r="H160" i="14"/>
  <c r="H159" i="14"/>
  <c r="H158" i="14"/>
  <c r="H157" i="14"/>
  <c r="H156" i="14"/>
  <c r="H155" i="14"/>
  <c r="H154" i="14"/>
  <c r="H153" i="14"/>
  <c r="H152" i="14"/>
  <c r="H151" i="14"/>
  <c r="C161" i="14"/>
  <c r="C160" i="14"/>
  <c r="C159" i="14"/>
  <c r="C158" i="14"/>
  <c r="C157" i="14"/>
  <c r="C156" i="14"/>
  <c r="C155" i="14"/>
  <c r="C154" i="14"/>
  <c r="C153" i="14"/>
  <c r="C152" i="14"/>
  <c r="C151" i="14"/>
  <c r="D151" i="14" s="1"/>
  <c r="AL170" i="14"/>
  <c r="AL169" i="14"/>
  <c r="AL168" i="14"/>
  <c r="AL167" i="14"/>
  <c r="AL166" i="14"/>
  <c r="AL165" i="14"/>
  <c r="AL164" i="14"/>
  <c r="AL163" i="14"/>
  <c r="AH170" i="14"/>
  <c r="AH169" i="14"/>
  <c r="AH168" i="14"/>
  <c r="AH167" i="14"/>
  <c r="AH166" i="14"/>
  <c r="AH165" i="14"/>
  <c r="AH164" i="14"/>
  <c r="AH163" i="14"/>
  <c r="H68" i="14"/>
  <c r="H67" i="14"/>
  <c r="D68" i="14"/>
  <c r="D67" i="14"/>
  <c r="X67" i="14"/>
  <c r="AB67" i="14"/>
  <c r="AB75" i="14"/>
  <c r="AB74" i="14"/>
  <c r="AB73" i="14"/>
  <c r="AB72" i="14"/>
  <c r="W75" i="14"/>
  <c r="W74" i="14"/>
  <c r="W73" i="14"/>
  <c r="W72" i="14"/>
  <c r="X72" i="14" s="1"/>
  <c r="H80" i="14"/>
  <c r="H79" i="14"/>
  <c r="H78" i="14"/>
  <c r="H77" i="14"/>
  <c r="H76" i="14"/>
  <c r="H75" i="14"/>
  <c r="H74" i="14"/>
  <c r="H73" i="14"/>
  <c r="H72" i="14"/>
  <c r="C80" i="14"/>
  <c r="C79" i="14"/>
  <c r="C78" i="14"/>
  <c r="C77" i="14"/>
  <c r="C76" i="14"/>
  <c r="C75" i="14"/>
  <c r="C74" i="14"/>
  <c r="C73" i="14"/>
  <c r="C72" i="14"/>
  <c r="D72" i="14" s="1"/>
  <c r="V76" i="14"/>
  <c r="AB76" i="14" s="1"/>
  <c r="L48" i="14"/>
  <c r="R48" i="14" s="1"/>
  <c r="L42" i="14"/>
  <c r="B162" i="14"/>
  <c r="H162" i="14" s="1"/>
  <c r="B144" i="14"/>
  <c r="G9" i="2"/>
  <c r="G13" i="2"/>
  <c r="G50" i="2"/>
  <c r="G54" i="2"/>
  <c r="G58" i="2"/>
  <c r="G62" i="2"/>
  <c r="G66" i="2"/>
  <c r="G75" i="2"/>
  <c r="G79" i="2"/>
  <c r="C3" i="1"/>
  <c r="G3" i="1"/>
  <c r="G96" i="2"/>
  <c r="G98" i="2"/>
  <c r="G108" i="2"/>
  <c r="G110" i="2"/>
  <c r="G18" i="2"/>
  <c r="G30" i="2"/>
  <c r="C3" i="2"/>
  <c r="G32" i="2"/>
  <c r="G35" i="2"/>
  <c r="G45" i="2"/>
  <c r="G47" i="2"/>
  <c r="G81" i="2"/>
  <c r="G83" i="2"/>
  <c r="G92" i="2"/>
  <c r="G94" i="2"/>
  <c r="G115" i="2"/>
  <c r="G117" i="2"/>
  <c r="G119" i="2"/>
  <c r="G121" i="2"/>
  <c r="G123" i="2"/>
  <c r="G125" i="2"/>
  <c r="G127" i="2"/>
  <c r="G129" i="2"/>
  <c r="G131" i="2"/>
  <c r="G133" i="2"/>
  <c r="G16" i="2"/>
  <c r="D3" i="2"/>
  <c r="G49" i="2"/>
  <c r="G51" i="2"/>
  <c r="G63" i="2"/>
  <c r="G112" i="2"/>
  <c r="G113" i="2"/>
  <c r="G126" i="2"/>
  <c r="G12" i="2"/>
  <c r="G14" i="2"/>
  <c r="G17" i="2"/>
  <c r="G21" i="2"/>
  <c r="G25" i="2"/>
  <c r="G29" i="2"/>
  <c r="G65" i="2"/>
  <c r="G67" i="2"/>
  <c r="G82" i="2"/>
  <c r="G86" i="2"/>
  <c r="G90" i="2"/>
  <c r="G93" i="2"/>
  <c r="G128" i="2"/>
  <c r="G130" i="2"/>
  <c r="G132" i="2"/>
  <c r="G135" i="2"/>
  <c r="G137" i="2"/>
  <c r="G143" i="2"/>
  <c r="G146" i="2"/>
  <c r="G34" i="2"/>
  <c r="G38" i="2"/>
  <c r="G42" i="2"/>
  <c r="G46" i="2"/>
  <c r="G97" i="2"/>
  <c r="G101" i="2"/>
  <c r="G105" i="2"/>
  <c r="G109" i="2"/>
  <c r="D3" i="1"/>
  <c r="F3" i="1"/>
  <c r="E3" i="1"/>
  <c r="B3" i="1"/>
  <c r="G6" i="2"/>
  <c r="G20" i="2"/>
  <c r="G22" i="2"/>
  <c r="G100" i="2"/>
  <c r="G102" i="2"/>
  <c r="G114" i="2"/>
  <c r="G116" i="2"/>
  <c r="G134" i="2"/>
  <c r="G136" i="2"/>
  <c r="G139" i="2"/>
  <c r="G140" i="2"/>
  <c r="G37" i="2"/>
  <c r="G39" i="2"/>
  <c r="G53" i="2"/>
  <c r="G55" i="2"/>
  <c r="G85" i="2"/>
  <c r="G87" i="2"/>
  <c r="G8" i="2"/>
  <c r="G10" i="2"/>
  <c r="G24" i="2"/>
  <c r="G26" i="2"/>
  <c r="G41" i="2"/>
  <c r="G43" i="2"/>
  <c r="G57" i="2"/>
  <c r="G59" i="2"/>
  <c r="G74" i="2"/>
  <c r="G76" i="2"/>
  <c r="G89" i="2"/>
  <c r="G138" i="2"/>
  <c r="G104" i="2"/>
  <c r="G106" i="2"/>
  <c r="G118" i="2"/>
  <c r="G120" i="2"/>
  <c r="G122" i="2"/>
  <c r="G124" i="2"/>
  <c r="G145" i="2"/>
  <c r="G28" i="2"/>
  <c r="G61" i="2"/>
  <c r="G78" i="2"/>
  <c r="G7" i="2"/>
  <c r="G11" i="2"/>
  <c r="G15" i="2"/>
  <c r="G19" i="2"/>
  <c r="G23" i="2"/>
  <c r="G27" i="2"/>
  <c r="G31" i="2"/>
  <c r="G36" i="2"/>
  <c r="G40" i="2"/>
  <c r="G44" i="2"/>
  <c r="G48" i="2"/>
  <c r="G52" i="2"/>
  <c r="G56" i="2"/>
  <c r="G60" i="2"/>
  <c r="G64" i="2"/>
  <c r="G73" i="2"/>
  <c r="G77" i="2"/>
  <c r="G80" i="2"/>
  <c r="G84" i="2"/>
  <c r="G88" i="2"/>
  <c r="G91" i="2"/>
  <c r="G95" i="2"/>
  <c r="G99" i="2"/>
  <c r="G103" i="2"/>
  <c r="G107" i="2"/>
  <c r="G111" i="2"/>
  <c r="D143" i="14" l="1"/>
  <c r="X87" i="14"/>
  <c r="X86" i="14"/>
  <c r="X85" i="14"/>
  <c r="D142" i="14"/>
  <c r="N41" i="14"/>
  <c r="AB88" i="14"/>
  <c r="W88" i="14"/>
  <c r="X88" i="14" s="1"/>
  <c r="D104" i="14"/>
  <c r="M42" i="14"/>
  <c r="N42" i="14" s="1"/>
  <c r="R42" i="14"/>
  <c r="H144" i="14"/>
  <c r="C144" i="14"/>
  <c r="D144" i="14" s="1"/>
  <c r="C162" i="14"/>
  <c r="D162" i="14" s="1"/>
  <c r="D76" i="14"/>
  <c r="D97" i="14"/>
  <c r="D131" i="14"/>
  <c r="D135" i="14"/>
  <c r="D139" i="14"/>
  <c r="W76" i="14"/>
  <c r="X76" i="14" s="1"/>
  <c r="N47" i="14"/>
  <c r="M48" i="14"/>
  <c r="N48" i="14" s="1"/>
  <c r="X75" i="14"/>
  <c r="D80" i="14"/>
  <c r="D75" i="14"/>
  <c r="D79" i="14"/>
  <c r="D88" i="14"/>
  <c r="D101" i="14"/>
  <c r="D129" i="14"/>
  <c r="D133" i="14"/>
  <c r="D137" i="14"/>
  <c r="D161" i="14"/>
  <c r="D98" i="14"/>
  <c r="D106" i="14"/>
  <c r="D87" i="14"/>
  <c r="D48" i="14"/>
  <c r="D50" i="14"/>
  <c r="D52" i="14"/>
  <c r="D54" i="14"/>
  <c r="D56" i="14"/>
  <c r="D58" i="14"/>
  <c r="D100" i="14"/>
  <c r="D109" i="14"/>
  <c r="D111" i="14"/>
  <c r="D113" i="14"/>
  <c r="D115" i="14"/>
  <c r="D117" i="14"/>
  <c r="D119" i="14"/>
  <c r="D121" i="14"/>
  <c r="D123" i="14"/>
  <c r="D125" i="14"/>
  <c r="D127" i="14"/>
  <c r="D153" i="14"/>
  <c r="D155" i="14"/>
  <c r="D157" i="14"/>
  <c r="D159" i="14"/>
  <c r="D41" i="14"/>
  <c r="D102" i="14"/>
  <c r="D105" i="14"/>
  <c r="D85" i="14"/>
  <c r="D89" i="14"/>
  <c r="N40" i="14"/>
  <c r="D47" i="14"/>
  <c r="D49" i="14"/>
  <c r="D51" i="14"/>
  <c r="D53" i="14"/>
  <c r="D55" i="14"/>
  <c r="D57" i="14"/>
  <c r="D59" i="14"/>
  <c r="D99" i="14"/>
  <c r="D108" i="14"/>
  <c r="D110" i="14"/>
  <c r="D112" i="14"/>
  <c r="D114" i="14"/>
  <c r="D116" i="14"/>
  <c r="D118" i="14"/>
  <c r="D120" i="14"/>
  <c r="D122" i="14"/>
  <c r="D124" i="14"/>
  <c r="D126" i="14"/>
  <c r="D128" i="14"/>
  <c r="D132" i="14"/>
  <c r="D136" i="14"/>
  <c r="D140" i="14"/>
  <c r="D86" i="14"/>
  <c r="D152" i="14"/>
  <c r="D154" i="14"/>
  <c r="D156" i="14"/>
  <c r="D158" i="14"/>
  <c r="D160" i="14"/>
  <c r="D40" i="14"/>
  <c r="D42" i="14"/>
  <c r="D141" i="14"/>
  <c r="D103" i="14"/>
  <c r="D107" i="14"/>
  <c r="D130" i="14"/>
  <c r="D134" i="14"/>
  <c r="D138" i="14"/>
  <c r="D73" i="14"/>
  <c r="D77" i="14"/>
  <c r="X73" i="14"/>
  <c r="D74" i="14"/>
  <c r="D78" i="14"/>
  <c r="X74" i="14"/>
  <c r="B163" i="14"/>
  <c r="V39" i="14"/>
  <c r="L49" i="14"/>
  <c r="B145" i="14"/>
  <c r="V77" i="14"/>
  <c r="H145" i="14" l="1"/>
  <c r="C145" i="14"/>
  <c r="D145" i="14" s="1"/>
  <c r="AB39" i="14"/>
  <c r="W39" i="14"/>
  <c r="X39" i="14" s="1"/>
  <c r="H163" i="14"/>
  <c r="C163" i="14"/>
  <c r="D163" i="14" s="1"/>
  <c r="AB77" i="14"/>
  <c r="W77" i="14"/>
  <c r="X77" i="14" s="1"/>
  <c r="R49" i="14"/>
  <c r="M49" i="14"/>
  <c r="N49" i="14" s="1"/>
  <c r="L50" i="14"/>
  <c r="V78" i="14"/>
  <c r="L96" i="14"/>
  <c r="V40" i="14"/>
  <c r="B164" i="14"/>
  <c r="H3" i="2"/>
  <c r="R96" i="14" l="1"/>
  <c r="M96" i="14"/>
  <c r="N96" i="14" s="1"/>
  <c r="H164" i="14"/>
  <c r="C164" i="14"/>
  <c r="D164" i="14" s="1"/>
  <c r="W40" i="14"/>
  <c r="X40" i="14" s="1"/>
  <c r="AB40" i="14"/>
  <c r="AB78" i="14"/>
  <c r="W78" i="14"/>
  <c r="X78" i="14" s="1"/>
  <c r="M50" i="14"/>
  <c r="N50" i="14" s="1"/>
  <c r="R50" i="14"/>
  <c r="L97" i="14"/>
  <c r="V79" i="14"/>
  <c r="V80" i="14" s="1"/>
  <c r="B165" i="14"/>
  <c r="V41" i="14"/>
  <c r="L51" i="14"/>
  <c r="AB41" i="14" l="1"/>
  <c r="W41" i="14"/>
  <c r="X41" i="14" s="1"/>
  <c r="AB80" i="14"/>
  <c r="W80" i="14"/>
  <c r="H165" i="14"/>
  <c r="C165" i="14"/>
  <c r="D165" i="14" s="1"/>
  <c r="R97" i="14"/>
  <c r="M97" i="14"/>
  <c r="N97" i="14" s="1"/>
  <c r="W79" i="14"/>
  <c r="X79" i="14" s="1"/>
  <c r="AB79" i="14"/>
  <c r="R51" i="14"/>
  <c r="M51" i="14"/>
  <c r="N51" i="14" s="1"/>
  <c r="L52" i="14"/>
  <c r="V42" i="14"/>
  <c r="B166" i="14"/>
  <c r="L98" i="14"/>
  <c r="X80" i="14" l="1"/>
  <c r="W42" i="14"/>
  <c r="X42" i="14" s="1"/>
  <c r="AB42" i="14"/>
  <c r="R98" i="14"/>
  <c r="M98" i="14"/>
  <c r="N98" i="14" s="1"/>
  <c r="H166" i="14"/>
  <c r="C166" i="14"/>
  <c r="D166" i="14" s="1"/>
  <c r="R52" i="14"/>
  <c r="M52" i="14"/>
  <c r="N52" i="14" s="1"/>
  <c r="L99" i="14"/>
  <c r="B167" i="14"/>
  <c r="AF39" i="14"/>
  <c r="L53" i="14"/>
  <c r="AG39" i="14" l="1"/>
  <c r="AH39" i="14" s="1"/>
  <c r="AL39" i="14"/>
  <c r="H167" i="14"/>
  <c r="C167" i="14"/>
  <c r="D167" i="14" s="1"/>
  <c r="R99" i="14"/>
  <c r="M99" i="14"/>
  <c r="N99" i="14" s="1"/>
  <c r="R53" i="14"/>
  <c r="M53" i="14"/>
  <c r="N53" i="14" s="1"/>
  <c r="L54" i="14"/>
  <c r="AF40" i="14"/>
  <c r="B168" i="14"/>
  <c r="L100" i="14"/>
  <c r="AL40" i="14" l="1"/>
  <c r="AG40" i="14"/>
  <c r="AH40" i="14" s="1"/>
  <c r="R100" i="14"/>
  <c r="M100" i="14"/>
  <c r="N100" i="14" s="1"/>
  <c r="H168" i="14"/>
  <c r="C168" i="14"/>
  <c r="D168" i="14" s="1"/>
  <c r="M54" i="14"/>
  <c r="N54" i="14" s="1"/>
  <c r="R54" i="14"/>
  <c r="B169" i="14"/>
  <c r="L55" i="14"/>
  <c r="L101" i="14"/>
  <c r="AF41" i="14"/>
  <c r="H169" i="14" l="1"/>
  <c r="C169" i="14"/>
  <c r="D169" i="14" s="1"/>
  <c r="R101" i="14"/>
  <c r="M101" i="14"/>
  <c r="N101" i="14" s="1"/>
  <c r="AG41" i="14"/>
  <c r="AH41" i="14" s="1"/>
  <c r="AL41" i="14"/>
  <c r="R55" i="14"/>
  <c r="M55" i="14"/>
  <c r="N55" i="14" s="1"/>
  <c r="L102" i="14"/>
  <c r="AF42" i="14"/>
  <c r="L56" i="14"/>
  <c r="B170" i="14"/>
  <c r="W34" i="10"/>
  <c r="AJ22" i="14" s="1"/>
  <c r="AL42" i="14" l="1"/>
  <c r="AG42" i="14"/>
  <c r="AH42" i="14" s="1"/>
  <c r="H170" i="14"/>
  <c r="C170" i="14"/>
  <c r="D170" i="14" s="1"/>
  <c r="R102" i="14"/>
  <c r="M102" i="14"/>
  <c r="N102" i="14" s="1"/>
  <c r="R56" i="14"/>
  <c r="M56" i="14"/>
  <c r="N56" i="14" s="1"/>
  <c r="L57" i="14"/>
  <c r="L151" i="14"/>
  <c r="L103" i="14"/>
  <c r="R103" i="14" l="1"/>
  <c r="M103" i="14"/>
  <c r="N103" i="14" s="1"/>
  <c r="M151" i="14"/>
  <c r="N151" i="14" s="1"/>
  <c r="R151" i="14"/>
  <c r="M57" i="14"/>
  <c r="N57" i="14" s="1"/>
  <c r="R57" i="14"/>
  <c r="L104" i="14"/>
  <c r="L152" i="14"/>
  <c r="L58" i="14"/>
  <c r="M4" i="11"/>
  <c r="W54" i="10"/>
  <c r="M152" i="14" l="1"/>
  <c r="N152" i="14" s="1"/>
  <c r="R152" i="14"/>
  <c r="R104" i="14"/>
  <c r="M104" i="14"/>
  <c r="N104" i="14" s="1"/>
  <c r="R58" i="14"/>
  <c r="M58" i="14"/>
  <c r="N58" i="14" s="1"/>
  <c r="L59" i="14"/>
  <c r="V46" i="14" s="1"/>
  <c r="L153" i="14"/>
  <c r="L105" i="14"/>
  <c r="B219" i="11"/>
  <c r="D166" i="11"/>
  <c r="E166" i="11"/>
  <c r="B166" i="11"/>
  <c r="C166" i="11" s="1"/>
  <c r="D219" i="11"/>
  <c r="E219" i="11"/>
  <c r="M166" i="11"/>
  <c r="I166" i="11"/>
  <c r="O166" i="11"/>
  <c r="J166" i="11"/>
  <c r="N166" i="11"/>
  <c r="H166" i="11"/>
  <c r="L166" i="11"/>
  <c r="G166" i="11"/>
  <c r="K166" i="11"/>
  <c r="F166" i="11"/>
  <c r="O272" i="11"/>
  <c r="N272" i="11"/>
  <c r="M272" i="11"/>
  <c r="L272" i="11"/>
  <c r="K272" i="11"/>
  <c r="J272" i="11"/>
  <c r="I272" i="11"/>
  <c r="H272" i="11"/>
  <c r="G272" i="11"/>
  <c r="F272" i="11"/>
  <c r="A8" i="11"/>
  <c r="A9" i="11" s="1"/>
  <c r="A61" i="11"/>
  <c r="A62" i="11" s="1"/>
  <c r="A114" i="11"/>
  <c r="A115" i="11" s="1"/>
  <c r="A167" i="11"/>
  <c r="K167" i="11" s="1"/>
  <c r="A220" i="11"/>
  <c r="A273" i="11"/>
  <c r="M167" i="11" l="1"/>
  <c r="I167" i="11"/>
  <c r="B220" i="11"/>
  <c r="D220" i="11"/>
  <c r="A10" i="11"/>
  <c r="B9" i="11"/>
  <c r="N167" i="11"/>
  <c r="A168" i="11"/>
  <c r="A169" i="11" s="1"/>
  <c r="B167" i="11"/>
  <c r="O167" i="11"/>
  <c r="E167" i="11"/>
  <c r="F167" i="11"/>
  <c r="L167" i="11"/>
  <c r="H167" i="11"/>
  <c r="D167" i="11"/>
  <c r="J167" i="11"/>
  <c r="G167" i="11"/>
  <c r="E220" i="11"/>
  <c r="R105" i="14"/>
  <c r="M105" i="14"/>
  <c r="N105" i="14" s="1"/>
  <c r="R153" i="14"/>
  <c r="M153" i="14"/>
  <c r="N153" i="14" s="1"/>
  <c r="R59" i="14"/>
  <c r="M59" i="14"/>
  <c r="N59" i="14" s="1"/>
  <c r="L154" i="14"/>
  <c r="L106" i="14"/>
  <c r="A274" i="11"/>
  <c r="D272" i="11"/>
  <c r="E273" i="11"/>
  <c r="B272" i="11"/>
  <c r="C272" i="11" s="1"/>
  <c r="D273" i="11"/>
  <c r="E272" i="11"/>
  <c r="B273" i="11"/>
  <c r="A221" i="11"/>
  <c r="A116" i="11"/>
  <c r="A63" i="11"/>
  <c r="E168" i="11" l="1"/>
  <c r="B168" i="11"/>
  <c r="M168" i="11"/>
  <c r="D168" i="11"/>
  <c r="I168" i="11"/>
  <c r="O168" i="11"/>
  <c r="J168" i="11"/>
  <c r="N168" i="11"/>
  <c r="K168" i="11"/>
  <c r="F168" i="11"/>
  <c r="H168" i="11"/>
  <c r="L168" i="11"/>
  <c r="G168" i="11"/>
  <c r="B169" i="11"/>
  <c r="D169" i="11"/>
  <c r="L169" i="11"/>
  <c r="J169" i="11"/>
  <c r="N169" i="11"/>
  <c r="O169" i="11"/>
  <c r="F169" i="11"/>
  <c r="I169" i="11"/>
  <c r="M169" i="11"/>
  <c r="H169" i="11"/>
  <c r="E169" i="11"/>
  <c r="K169" i="11"/>
  <c r="G169" i="11"/>
  <c r="D221" i="11"/>
  <c r="E221" i="11"/>
  <c r="B221" i="11"/>
  <c r="B10" i="11"/>
  <c r="A11" i="11"/>
  <c r="R106" i="14"/>
  <c r="M106" i="14"/>
  <c r="N106" i="14" s="1"/>
  <c r="R154" i="14"/>
  <c r="M154" i="14"/>
  <c r="N154" i="14" s="1"/>
  <c r="L107" i="14"/>
  <c r="L155" i="14"/>
  <c r="A275" i="11"/>
  <c r="B274" i="11"/>
  <c r="C274" i="11" s="1"/>
  <c r="E274" i="11"/>
  <c r="D274" i="11"/>
  <c r="C273" i="11"/>
  <c r="A170" i="11"/>
  <c r="A117" i="11"/>
  <c r="A222" i="11"/>
  <c r="A64" i="11"/>
  <c r="D222" i="11" l="1"/>
  <c r="E222" i="11"/>
  <c r="B222" i="11"/>
  <c r="A12" i="11"/>
  <c r="B11" i="11"/>
  <c r="D170" i="11"/>
  <c r="B170" i="11"/>
  <c r="E170" i="11"/>
  <c r="K170" i="11"/>
  <c r="J170" i="11"/>
  <c r="G170" i="11"/>
  <c r="N170" i="11"/>
  <c r="F170" i="11"/>
  <c r="O170" i="11"/>
  <c r="M170" i="11"/>
  <c r="L170" i="11"/>
  <c r="H170" i="11"/>
  <c r="I170" i="11"/>
  <c r="R155" i="14"/>
  <c r="M155" i="14"/>
  <c r="N155" i="14" s="1"/>
  <c r="R107" i="14"/>
  <c r="M107" i="14"/>
  <c r="N107" i="14" s="1"/>
  <c r="W46" i="14"/>
  <c r="X46" i="14" s="1"/>
  <c r="AB46" i="14"/>
  <c r="V47" i="14"/>
  <c r="L156" i="14"/>
  <c r="L108" i="14"/>
  <c r="D275" i="11"/>
  <c r="E275" i="11"/>
  <c r="A276" i="11"/>
  <c r="B275" i="11"/>
  <c r="C275" i="11" s="1"/>
  <c r="A65" i="11"/>
  <c r="A171" i="11"/>
  <c r="A223" i="11"/>
  <c r="A118" i="11"/>
  <c r="B12" i="11" l="1"/>
  <c r="A13" i="11"/>
  <c r="B223" i="11"/>
  <c r="D223" i="11"/>
  <c r="E223" i="11"/>
  <c r="I171" i="11"/>
  <c r="H171" i="11"/>
  <c r="B171" i="11"/>
  <c r="E171" i="11"/>
  <c r="L171" i="11"/>
  <c r="O171" i="11"/>
  <c r="F171" i="11"/>
  <c r="K171" i="11"/>
  <c r="M171" i="11"/>
  <c r="G171" i="11"/>
  <c r="N171" i="11"/>
  <c r="D171" i="11"/>
  <c r="J171" i="11"/>
  <c r="M108" i="14"/>
  <c r="N108" i="14" s="1"/>
  <c r="R108" i="14"/>
  <c r="R156" i="14"/>
  <c r="M156" i="14"/>
  <c r="N156" i="14" s="1"/>
  <c r="AB47" i="14"/>
  <c r="W47" i="14"/>
  <c r="X47" i="14" s="1"/>
  <c r="L157" i="14"/>
  <c r="L109" i="14"/>
  <c r="V48" i="14"/>
  <c r="E276" i="11"/>
  <c r="B276" i="11"/>
  <c r="C276" i="11" s="1"/>
  <c r="D276" i="11"/>
  <c r="A277" i="11"/>
  <c r="A224" i="11"/>
  <c r="A172" i="11"/>
  <c r="A119" i="11"/>
  <c r="A66" i="11"/>
  <c r="B224" i="11" l="1"/>
  <c r="D224" i="11"/>
  <c r="E224" i="11"/>
  <c r="O172" i="11"/>
  <c r="N172" i="11"/>
  <c r="B172" i="11"/>
  <c r="D172" i="11"/>
  <c r="G172" i="11"/>
  <c r="F172" i="11"/>
  <c r="K172" i="11"/>
  <c r="E172" i="11"/>
  <c r="M172" i="11"/>
  <c r="H172" i="11"/>
  <c r="J172" i="11"/>
  <c r="I172" i="11"/>
  <c r="L172" i="11"/>
  <c r="B13" i="11"/>
  <c r="A14" i="11"/>
  <c r="A15" i="11" s="1"/>
  <c r="A16" i="11" s="1"/>
  <c r="M157" i="14"/>
  <c r="N157" i="14" s="1"/>
  <c r="R157" i="14"/>
  <c r="R109" i="14"/>
  <c r="M109" i="14"/>
  <c r="N109" i="14" s="1"/>
  <c r="W48" i="14"/>
  <c r="X48" i="14" s="1"/>
  <c r="AB48" i="14"/>
  <c r="L158" i="14"/>
  <c r="V49" i="14"/>
  <c r="L110" i="14"/>
  <c r="E277" i="11"/>
  <c r="B277" i="11"/>
  <c r="C277" i="11" s="1"/>
  <c r="D277" i="11"/>
  <c r="A278" i="11"/>
  <c r="A173" i="11"/>
  <c r="A225" i="11"/>
  <c r="A67" i="11"/>
  <c r="A120" i="11"/>
  <c r="B173" i="11" l="1"/>
  <c r="D173" i="11"/>
  <c r="E173" i="11"/>
  <c r="M173" i="11"/>
  <c r="L173" i="11"/>
  <c r="I173" i="11"/>
  <c r="K173" i="11"/>
  <c r="G173" i="11"/>
  <c r="N173" i="11"/>
  <c r="J173" i="11"/>
  <c r="F173" i="11"/>
  <c r="H173" i="11"/>
  <c r="O173" i="11"/>
  <c r="D225" i="11"/>
  <c r="E225" i="11"/>
  <c r="B225" i="11"/>
  <c r="M158" i="14"/>
  <c r="N158" i="14" s="1"/>
  <c r="R158" i="14"/>
  <c r="M110" i="14"/>
  <c r="N110" i="14" s="1"/>
  <c r="R110" i="14"/>
  <c r="W49" i="14"/>
  <c r="X49" i="14" s="1"/>
  <c r="AB49" i="14"/>
  <c r="L159" i="14"/>
  <c r="L111" i="14"/>
  <c r="V50" i="14"/>
  <c r="E278" i="11"/>
  <c r="D278" i="11"/>
  <c r="B278" i="11"/>
  <c r="C278" i="11" s="1"/>
  <c r="A279" i="11"/>
  <c r="A68" i="11"/>
  <c r="A17" i="11"/>
  <c r="A121" i="11"/>
  <c r="A226" i="11"/>
  <c r="A174" i="11"/>
  <c r="AB107" i="10"/>
  <c r="AF106" i="10"/>
  <c r="AD106" i="10"/>
  <c r="X106" i="10"/>
  <c r="V106" i="10"/>
  <c r="T106" i="10"/>
  <c r="R106" i="10"/>
  <c r="N106" i="10"/>
  <c r="L106" i="10"/>
  <c r="J106" i="10"/>
  <c r="H106" i="10"/>
  <c r="F106" i="10"/>
  <c r="D106" i="10"/>
  <c r="AF105" i="10"/>
  <c r="AD105" i="10"/>
  <c r="X105" i="10"/>
  <c r="V105" i="10"/>
  <c r="T105" i="10"/>
  <c r="R105" i="10"/>
  <c r="N105" i="10"/>
  <c r="L105" i="10"/>
  <c r="J105" i="10"/>
  <c r="H105" i="10"/>
  <c r="F105" i="10"/>
  <c r="D105" i="10"/>
  <c r="AF104" i="10"/>
  <c r="AD104" i="10"/>
  <c r="X104" i="10"/>
  <c r="V104" i="10"/>
  <c r="T104" i="10"/>
  <c r="R104" i="10"/>
  <c r="N104" i="10"/>
  <c r="L104" i="10"/>
  <c r="J104" i="10"/>
  <c r="H104" i="10"/>
  <c r="F104" i="10"/>
  <c r="D104" i="10"/>
  <c r="AF103" i="10"/>
  <c r="AD103" i="10"/>
  <c r="X103" i="10"/>
  <c r="V103" i="10"/>
  <c r="T103" i="10"/>
  <c r="R103" i="10"/>
  <c r="N103" i="10"/>
  <c r="L103" i="10"/>
  <c r="J103" i="10"/>
  <c r="H103" i="10"/>
  <c r="F103" i="10"/>
  <c r="D103" i="10"/>
  <c r="AF102" i="10"/>
  <c r="AD102" i="10"/>
  <c r="X102" i="10"/>
  <c r="V102" i="10"/>
  <c r="T102" i="10"/>
  <c r="R102" i="10"/>
  <c r="N102" i="10"/>
  <c r="L102" i="10"/>
  <c r="J102" i="10"/>
  <c r="H102" i="10"/>
  <c r="F102" i="10"/>
  <c r="D102" i="10"/>
  <c r="AF101" i="10"/>
  <c r="AD101" i="10"/>
  <c r="X101" i="10"/>
  <c r="V101" i="10"/>
  <c r="T101" i="10"/>
  <c r="R101" i="10"/>
  <c r="N101" i="10"/>
  <c r="L101" i="10"/>
  <c r="J101" i="10"/>
  <c r="H101" i="10"/>
  <c r="F101" i="10"/>
  <c r="D101" i="10"/>
  <c r="AF100" i="10"/>
  <c r="AD100" i="10"/>
  <c r="X100" i="10"/>
  <c r="V100" i="10"/>
  <c r="T100" i="10"/>
  <c r="R100" i="10"/>
  <c r="N100" i="10"/>
  <c r="L100" i="10"/>
  <c r="J100" i="10"/>
  <c r="H100" i="10"/>
  <c r="F100" i="10"/>
  <c r="D100" i="10"/>
  <c r="AF99" i="10"/>
  <c r="AD99" i="10"/>
  <c r="X99" i="10"/>
  <c r="V99" i="10"/>
  <c r="T99" i="10"/>
  <c r="R99" i="10"/>
  <c r="N99" i="10"/>
  <c r="L99" i="10"/>
  <c r="J99" i="10"/>
  <c r="H99" i="10"/>
  <c r="F99" i="10"/>
  <c r="D99" i="10"/>
  <c r="AF98" i="10"/>
  <c r="AD98" i="10"/>
  <c r="X98" i="10"/>
  <c r="V98" i="10"/>
  <c r="T98" i="10"/>
  <c r="R98" i="10"/>
  <c r="N98" i="10"/>
  <c r="L98" i="10"/>
  <c r="J98" i="10"/>
  <c r="H98" i="10"/>
  <c r="F98" i="10"/>
  <c r="D98" i="10"/>
  <c r="AF97" i="10"/>
  <c r="AD97" i="10"/>
  <c r="X97" i="10"/>
  <c r="V97" i="10"/>
  <c r="T97" i="10"/>
  <c r="R97" i="10"/>
  <c r="N97" i="10"/>
  <c r="L97" i="10"/>
  <c r="J97" i="10"/>
  <c r="H97" i="10"/>
  <c r="F97" i="10"/>
  <c r="D97" i="10"/>
  <c r="AF96" i="10"/>
  <c r="AD96" i="10"/>
  <c r="X96" i="10"/>
  <c r="V96" i="10"/>
  <c r="T96" i="10"/>
  <c r="R96" i="10"/>
  <c r="N96" i="10"/>
  <c r="L96" i="10"/>
  <c r="J96" i="10"/>
  <c r="H96" i="10"/>
  <c r="F96" i="10"/>
  <c r="D96" i="10"/>
  <c r="AF95" i="10"/>
  <c r="AD95" i="10"/>
  <c r="X95" i="10"/>
  <c r="V95" i="10"/>
  <c r="T95" i="10"/>
  <c r="R95" i="10"/>
  <c r="N95" i="10"/>
  <c r="L95" i="10"/>
  <c r="J95" i="10"/>
  <c r="H95" i="10"/>
  <c r="F95" i="10"/>
  <c r="D95" i="10"/>
  <c r="AF94" i="10"/>
  <c r="AD94" i="10"/>
  <c r="X94" i="10"/>
  <c r="V94" i="10"/>
  <c r="T94" i="10"/>
  <c r="R94" i="10"/>
  <c r="N94" i="10"/>
  <c r="L94" i="10"/>
  <c r="J94" i="10"/>
  <c r="H94" i="10"/>
  <c r="F94" i="10"/>
  <c r="D94" i="10"/>
  <c r="AF93" i="10"/>
  <c r="AD93" i="10"/>
  <c r="X93" i="10"/>
  <c r="V93" i="10"/>
  <c r="T93" i="10"/>
  <c r="R93" i="10"/>
  <c r="N93" i="10"/>
  <c r="L93" i="10"/>
  <c r="J93" i="10"/>
  <c r="H93" i="10"/>
  <c r="F93" i="10"/>
  <c r="D93" i="10"/>
  <c r="AF92" i="10"/>
  <c r="AD92" i="10"/>
  <c r="X92" i="10"/>
  <c r="V92" i="10"/>
  <c r="T92" i="10"/>
  <c r="R92" i="10"/>
  <c r="N92" i="10"/>
  <c r="L92" i="10"/>
  <c r="J92" i="10"/>
  <c r="H92" i="10"/>
  <c r="F92" i="10"/>
  <c r="D92" i="10"/>
  <c r="AF91" i="10"/>
  <c r="AD91" i="10"/>
  <c r="X91" i="10"/>
  <c r="V91" i="10"/>
  <c r="T91" i="10"/>
  <c r="R91" i="10"/>
  <c r="N91" i="10"/>
  <c r="L91" i="10"/>
  <c r="J91" i="10"/>
  <c r="H91" i="10"/>
  <c r="F91" i="10"/>
  <c r="D91" i="10"/>
  <c r="AF90" i="10"/>
  <c r="AD90" i="10"/>
  <c r="X90" i="10"/>
  <c r="V90" i="10"/>
  <c r="T90" i="10"/>
  <c r="R90" i="10"/>
  <c r="N90" i="10"/>
  <c r="L90" i="10"/>
  <c r="J90" i="10"/>
  <c r="H90" i="10"/>
  <c r="F90" i="10"/>
  <c r="D90" i="10"/>
  <c r="AF89" i="10"/>
  <c r="AD89" i="10"/>
  <c r="X89" i="10"/>
  <c r="V89" i="10"/>
  <c r="T89" i="10"/>
  <c r="R89" i="10"/>
  <c r="N89" i="10"/>
  <c r="L89" i="10"/>
  <c r="J89" i="10"/>
  <c r="H89" i="10"/>
  <c r="F89" i="10"/>
  <c r="D89" i="10"/>
  <c r="AF88" i="10"/>
  <c r="AD88" i="10"/>
  <c r="X88" i="10"/>
  <c r="V88" i="10"/>
  <c r="T88" i="10"/>
  <c r="R88" i="10"/>
  <c r="N88" i="10"/>
  <c r="L88" i="10"/>
  <c r="J88" i="10"/>
  <c r="H88" i="10"/>
  <c r="F88" i="10"/>
  <c r="D88" i="10"/>
  <c r="AF87" i="10"/>
  <c r="AD87" i="10"/>
  <c r="X87" i="10"/>
  <c r="V87" i="10"/>
  <c r="T87" i="10"/>
  <c r="R87" i="10"/>
  <c r="N87" i="10"/>
  <c r="L87" i="10"/>
  <c r="J87" i="10"/>
  <c r="H87" i="10"/>
  <c r="F87" i="10"/>
  <c r="D87" i="10"/>
  <c r="AF86" i="10"/>
  <c r="AD86" i="10"/>
  <c r="X86" i="10"/>
  <c r="V86" i="10"/>
  <c r="T86" i="10"/>
  <c r="R86" i="10"/>
  <c r="N86" i="10"/>
  <c r="L86" i="10"/>
  <c r="J86" i="10"/>
  <c r="H86" i="10"/>
  <c r="F86" i="10"/>
  <c r="D86" i="10"/>
  <c r="AF85" i="10"/>
  <c r="AD85" i="10"/>
  <c r="X85" i="10"/>
  <c r="V85" i="10"/>
  <c r="T85" i="10"/>
  <c r="R85" i="10"/>
  <c r="N85" i="10"/>
  <c r="L85" i="10"/>
  <c r="J85" i="10"/>
  <c r="H85" i="10"/>
  <c r="F85" i="10"/>
  <c r="D85" i="10"/>
  <c r="AF84" i="10"/>
  <c r="AD84" i="10"/>
  <c r="X84" i="10"/>
  <c r="V84" i="10"/>
  <c r="T84" i="10"/>
  <c r="R84" i="10"/>
  <c r="N84" i="10"/>
  <c r="L84" i="10"/>
  <c r="J84" i="10"/>
  <c r="H84" i="10"/>
  <c r="F84" i="10"/>
  <c r="D84" i="10"/>
  <c r="AF83" i="10"/>
  <c r="AD83" i="10"/>
  <c r="X83" i="10"/>
  <c r="V83" i="10"/>
  <c r="T83" i="10"/>
  <c r="R83" i="10"/>
  <c r="N83" i="10"/>
  <c r="L83" i="10"/>
  <c r="J83" i="10"/>
  <c r="H83" i="10"/>
  <c r="F83" i="10"/>
  <c r="D83" i="10"/>
  <c r="AF82" i="10"/>
  <c r="AD82" i="10"/>
  <c r="X82" i="10"/>
  <c r="V82" i="10"/>
  <c r="T82" i="10"/>
  <c r="R82" i="10"/>
  <c r="N82" i="10"/>
  <c r="L82" i="10"/>
  <c r="J82" i="10"/>
  <c r="H82" i="10"/>
  <c r="F82" i="10"/>
  <c r="D82" i="10"/>
  <c r="AF81" i="10"/>
  <c r="AD81" i="10"/>
  <c r="X81" i="10"/>
  <c r="V81" i="10"/>
  <c r="T81" i="10"/>
  <c r="R81" i="10"/>
  <c r="N81" i="10"/>
  <c r="L81" i="10"/>
  <c r="J81" i="10"/>
  <c r="H81" i="10"/>
  <c r="F81" i="10"/>
  <c r="D81" i="10"/>
  <c r="AF80" i="10"/>
  <c r="AD80" i="10"/>
  <c r="X80" i="10"/>
  <c r="V80" i="10"/>
  <c r="T80" i="10"/>
  <c r="R80" i="10"/>
  <c r="N80" i="10"/>
  <c r="L80" i="10"/>
  <c r="J80" i="10"/>
  <c r="H80" i="10"/>
  <c r="F80" i="10"/>
  <c r="D80" i="10"/>
  <c r="AF79" i="10"/>
  <c r="AD79" i="10"/>
  <c r="X79" i="10"/>
  <c r="V79" i="10"/>
  <c r="T79" i="10"/>
  <c r="R79" i="10"/>
  <c r="N79" i="10"/>
  <c r="L79" i="10"/>
  <c r="J79" i="10"/>
  <c r="H79" i="10"/>
  <c r="F79" i="10"/>
  <c r="D79" i="10"/>
  <c r="AF78" i="10"/>
  <c r="AD78" i="10"/>
  <c r="X78" i="10"/>
  <c r="V78" i="10"/>
  <c r="T78" i="10"/>
  <c r="R78" i="10"/>
  <c r="N78" i="10"/>
  <c r="L78" i="10"/>
  <c r="J78" i="10"/>
  <c r="H78" i="10"/>
  <c r="F78" i="10"/>
  <c r="D78" i="10"/>
  <c r="AF77" i="10"/>
  <c r="AD77" i="10"/>
  <c r="X77" i="10"/>
  <c r="V77" i="10"/>
  <c r="T77" i="10"/>
  <c r="R77" i="10"/>
  <c r="N77" i="10"/>
  <c r="L77" i="10"/>
  <c r="J77" i="10"/>
  <c r="H77" i="10"/>
  <c r="F77" i="10"/>
  <c r="D77" i="10"/>
  <c r="AF76" i="10"/>
  <c r="AD76" i="10"/>
  <c r="X76" i="10"/>
  <c r="V76" i="10"/>
  <c r="T76" i="10"/>
  <c r="R76" i="10"/>
  <c r="N76" i="10"/>
  <c r="L76" i="10"/>
  <c r="J76" i="10"/>
  <c r="H76" i="10"/>
  <c r="F76" i="10"/>
  <c r="D76" i="10"/>
  <c r="AF75" i="10"/>
  <c r="AD75" i="10"/>
  <c r="X75" i="10"/>
  <c r="V75" i="10"/>
  <c r="T75" i="10"/>
  <c r="R75" i="10"/>
  <c r="N75" i="10"/>
  <c r="L75" i="10"/>
  <c r="J75" i="10"/>
  <c r="H75" i="10"/>
  <c r="F75" i="10"/>
  <c r="D75" i="10"/>
  <c r="AF74" i="10"/>
  <c r="AD74" i="10"/>
  <c r="X74" i="10"/>
  <c r="V74" i="10"/>
  <c r="T74" i="10"/>
  <c r="R74" i="10"/>
  <c r="N74" i="10"/>
  <c r="L74" i="10"/>
  <c r="J74" i="10"/>
  <c r="H74" i="10"/>
  <c r="F74" i="10"/>
  <c r="D74" i="10"/>
  <c r="AF73" i="10"/>
  <c r="AD73" i="10"/>
  <c r="X73" i="10"/>
  <c r="V73" i="10"/>
  <c r="T73" i="10"/>
  <c r="R73" i="10"/>
  <c r="N73" i="10"/>
  <c r="L73" i="10"/>
  <c r="J73" i="10"/>
  <c r="H73" i="10"/>
  <c r="F73" i="10"/>
  <c r="D73" i="10"/>
  <c r="AF72" i="10"/>
  <c r="AD72" i="10"/>
  <c r="X72" i="10"/>
  <c r="V72" i="10"/>
  <c r="T72" i="10"/>
  <c r="R72" i="10"/>
  <c r="N72" i="10"/>
  <c r="L72" i="10"/>
  <c r="J72" i="10"/>
  <c r="H72" i="10"/>
  <c r="F72" i="10"/>
  <c r="D72" i="10"/>
  <c r="AF71" i="10"/>
  <c r="AD71" i="10"/>
  <c r="X71" i="10"/>
  <c r="V71" i="10"/>
  <c r="T71" i="10"/>
  <c r="R71" i="10"/>
  <c r="N71" i="10"/>
  <c r="L71" i="10"/>
  <c r="J71" i="10"/>
  <c r="H71" i="10"/>
  <c r="F71" i="10"/>
  <c r="D71" i="10"/>
  <c r="AF70" i="10"/>
  <c r="AD70" i="10"/>
  <c r="X70" i="10"/>
  <c r="V70" i="10"/>
  <c r="T70" i="10"/>
  <c r="R70" i="10"/>
  <c r="N70" i="10"/>
  <c r="L70" i="10"/>
  <c r="J70" i="10"/>
  <c r="H70" i="10"/>
  <c r="F70" i="10"/>
  <c r="D70" i="10"/>
  <c r="AF69" i="10"/>
  <c r="AD69" i="10"/>
  <c r="X69" i="10"/>
  <c r="V69" i="10"/>
  <c r="T69" i="10"/>
  <c r="R69" i="10"/>
  <c r="N69" i="10"/>
  <c r="L69" i="10"/>
  <c r="J69" i="10"/>
  <c r="H69" i="10"/>
  <c r="F69" i="10"/>
  <c r="D69" i="10"/>
  <c r="AF68" i="10"/>
  <c r="AD68" i="10"/>
  <c r="X68" i="10"/>
  <c r="V68" i="10"/>
  <c r="T68" i="10"/>
  <c r="R68" i="10"/>
  <c r="N68" i="10"/>
  <c r="L68" i="10"/>
  <c r="J68" i="10"/>
  <c r="H68" i="10"/>
  <c r="F68" i="10"/>
  <c r="D68" i="10"/>
  <c r="AF67" i="10"/>
  <c r="AD67" i="10"/>
  <c r="X67" i="10"/>
  <c r="V67" i="10"/>
  <c r="T67" i="10"/>
  <c r="R67" i="10"/>
  <c r="N67" i="10"/>
  <c r="L67" i="10"/>
  <c r="J67" i="10"/>
  <c r="H67" i="10"/>
  <c r="F67" i="10"/>
  <c r="D67" i="10"/>
  <c r="AF66" i="10"/>
  <c r="AD66" i="10"/>
  <c r="X66" i="10"/>
  <c r="V66" i="10"/>
  <c r="T66" i="10"/>
  <c r="R66" i="10"/>
  <c r="N66" i="10"/>
  <c r="L66" i="10"/>
  <c r="J66" i="10"/>
  <c r="H66" i="10"/>
  <c r="F66" i="10"/>
  <c r="D66" i="10"/>
  <c r="AF65" i="10"/>
  <c r="AD65" i="10"/>
  <c r="X65" i="10"/>
  <c r="V65" i="10"/>
  <c r="T65" i="10"/>
  <c r="R65" i="10"/>
  <c r="N65" i="10"/>
  <c r="L65" i="10"/>
  <c r="J65" i="10"/>
  <c r="H65" i="10"/>
  <c r="F65" i="10"/>
  <c r="D65" i="10"/>
  <c r="AF64" i="10"/>
  <c r="AD64" i="10"/>
  <c r="X64" i="10"/>
  <c r="V64" i="10"/>
  <c r="T64" i="10"/>
  <c r="R64" i="10"/>
  <c r="N64" i="10"/>
  <c r="L64" i="10"/>
  <c r="J64" i="10"/>
  <c r="H64" i="10"/>
  <c r="F64" i="10"/>
  <c r="D64" i="10"/>
  <c r="AF63" i="10"/>
  <c r="AD63" i="10"/>
  <c r="X63" i="10"/>
  <c r="V63" i="10"/>
  <c r="T63" i="10"/>
  <c r="R63" i="10"/>
  <c r="N63" i="10"/>
  <c r="L63" i="10"/>
  <c r="J63" i="10"/>
  <c r="H63" i="10"/>
  <c r="F63" i="10"/>
  <c r="D63" i="10"/>
  <c r="AF62" i="10"/>
  <c r="AD62" i="10"/>
  <c r="X62" i="10"/>
  <c r="V62" i="10"/>
  <c r="T62" i="10"/>
  <c r="R62" i="10"/>
  <c r="N62" i="10"/>
  <c r="L62" i="10"/>
  <c r="J62" i="10"/>
  <c r="H62" i="10"/>
  <c r="F62" i="10"/>
  <c r="D62" i="10"/>
  <c r="AH59" i="10"/>
  <c r="AJ59" i="10" s="1"/>
  <c r="AF61" i="10"/>
  <c r="AD61" i="10"/>
  <c r="AF60" i="10"/>
  <c r="AD60" i="10"/>
  <c r="X61" i="10"/>
  <c r="V61" i="10"/>
  <c r="T61" i="10"/>
  <c r="R61" i="10"/>
  <c r="X60" i="10"/>
  <c r="V60" i="10"/>
  <c r="T60" i="10"/>
  <c r="N61" i="10"/>
  <c r="L61" i="10"/>
  <c r="J61" i="10"/>
  <c r="H61" i="10"/>
  <c r="F61" i="10"/>
  <c r="D61" i="10"/>
  <c r="N60" i="10"/>
  <c r="L60" i="10"/>
  <c r="J60" i="10"/>
  <c r="H60" i="10"/>
  <c r="F60" i="10"/>
  <c r="D60" i="10"/>
  <c r="R60" i="10"/>
  <c r="D174" i="11" l="1"/>
  <c r="E174" i="11"/>
  <c r="K174" i="11"/>
  <c r="J174" i="11"/>
  <c r="N174" i="11"/>
  <c r="F174" i="11"/>
  <c r="M174" i="11"/>
  <c r="L174" i="11"/>
  <c r="H174" i="11"/>
  <c r="O174" i="11"/>
  <c r="I174" i="11"/>
  <c r="B174" i="11"/>
  <c r="G174" i="11"/>
  <c r="E226" i="11"/>
  <c r="B226" i="11"/>
  <c r="D226" i="11"/>
  <c r="M159" i="14"/>
  <c r="N159" i="14" s="1"/>
  <c r="R159" i="14"/>
  <c r="R111" i="14"/>
  <c r="M111" i="14"/>
  <c r="N111" i="14" s="1"/>
  <c r="W50" i="14"/>
  <c r="X50" i="14" s="1"/>
  <c r="AB50" i="14"/>
  <c r="V51" i="14"/>
  <c r="L112" i="14"/>
  <c r="L160" i="14"/>
  <c r="D17" i="11"/>
  <c r="B16" i="11"/>
  <c r="E14" i="11"/>
  <c r="D13" i="11"/>
  <c r="E10" i="11"/>
  <c r="D9" i="11"/>
  <c r="B8" i="11"/>
  <c r="C9" i="11" s="1"/>
  <c r="B17" i="11"/>
  <c r="E15" i="11"/>
  <c r="D14" i="11"/>
  <c r="C13" i="11"/>
  <c r="E11" i="11"/>
  <c r="D10" i="11"/>
  <c r="E7" i="11"/>
  <c r="E16" i="11"/>
  <c r="D15" i="11"/>
  <c r="B14" i="11"/>
  <c r="E12" i="11"/>
  <c r="D11" i="11"/>
  <c r="E8" i="11"/>
  <c r="D7" i="11"/>
  <c r="E17" i="11"/>
  <c r="D16" i="11"/>
  <c r="B15" i="11"/>
  <c r="E13" i="11"/>
  <c r="D12" i="11"/>
  <c r="E9" i="11"/>
  <c r="D8" i="11"/>
  <c r="B7" i="11"/>
  <c r="C7" i="11" s="1"/>
  <c r="E116" i="11"/>
  <c r="E65" i="11"/>
  <c r="E117" i="11"/>
  <c r="E66" i="11"/>
  <c r="E119" i="11"/>
  <c r="E68" i="11"/>
  <c r="E120" i="11"/>
  <c r="E121" i="11"/>
  <c r="E118" i="11"/>
  <c r="D120" i="11"/>
  <c r="E60" i="11"/>
  <c r="E67" i="11"/>
  <c r="E61" i="11"/>
  <c r="E113" i="11"/>
  <c r="E62" i="11"/>
  <c r="E115" i="11"/>
  <c r="E64" i="11"/>
  <c r="D118" i="11"/>
  <c r="D66" i="11"/>
  <c r="D67" i="11"/>
  <c r="E114" i="11"/>
  <c r="D113" i="11"/>
  <c r="D114" i="11"/>
  <c r="D62" i="11"/>
  <c r="E63" i="11"/>
  <c r="D116" i="11"/>
  <c r="D60" i="11"/>
  <c r="D63" i="11"/>
  <c r="D64" i="11"/>
  <c r="D117" i="11"/>
  <c r="B113" i="11"/>
  <c r="C113" i="11" s="1"/>
  <c r="D115" i="11"/>
  <c r="D65" i="11"/>
  <c r="B118" i="11"/>
  <c r="B67" i="11"/>
  <c r="D68" i="11"/>
  <c r="B115" i="11"/>
  <c r="B116" i="11"/>
  <c r="D61" i="11"/>
  <c r="B117" i="11"/>
  <c r="D119" i="11"/>
  <c r="D121" i="11"/>
  <c r="B119" i="11"/>
  <c r="B68" i="11"/>
  <c r="B120" i="11"/>
  <c r="B121" i="11"/>
  <c r="B63" i="11"/>
  <c r="B60" i="11"/>
  <c r="C60" i="11" s="1"/>
  <c r="B114" i="11"/>
  <c r="B64" i="11"/>
  <c r="B61" i="11"/>
  <c r="B62" i="11"/>
  <c r="B65" i="11"/>
  <c r="B66" i="11"/>
  <c r="N107" i="10"/>
  <c r="V107" i="10"/>
  <c r="P67" i="10"/>
  <c r="P70" i="10"/>
  <c r="D279" i="11"/>
  <c r="E279" i="11"/>
  <c r="B279" i="11"/>
  <c r="C279" i="11" s="1"/>
  <c r="A280" i="11"/>
  <c r="AH61" i="10"/>
  <c r="T107" i="10"/>
  <c r="A69" i="11"/>
  <c r="D69" i="11" s="1"/>
  <c r="A175" i="11"/>
  <c r="A227" i="11"/>
  <c r="A122" i="11"/>
  <c r="E122" i="11" s="1"/>
  <c r="A18" i="11"/>
  <c r="B18" i="11" s="1"/>
  <c r="P66" i="10"/>
  <c r="H107" i="10"/>
  <c r="AH60" i="10"/>
  <c r="AH65" i="10"/>
  <c r="AH82" i="10"/>
  <c r="AH83" i="10"/>
  <c r="AH84" i="10"/>
  <c r="AH85" i="10"/>
  <c r="AH86" i="10"/>
  <c r="AH87" i="10"/>
  <c r="AH88" i="10"/>
  <c r="AH89" i="10"/>
  <c r="AH90" i="10"/>
  <c r="P71" i="10"/>
  <c r="P72" i="10"/>
  <c r="X107" i="10"/>
  <c r="F107" i="10"/>
  <c r="P100" i="10"/>
  <c r="P101" i="10"/>
  <c r="P102" i="10"/>
  <c r="P69" i="10"/>
  <c r="P73" i="10"/>
  <c r="P75" i="10"/>
  <c r="P76" i="10"/>
  <c r="P99" i="10"/>
  <c r="J107" i="10"/>
  <c r="D107" i="10"/>
  <c r="L107" i="10"/>
  <c r="AF107" i="10"/>
  <c r="AF109" i="10" s="1"/>
  <c r="P79" i="10"/>
  <c r="P81" i="10"/>
  <c r="P82" i="10"/>
  <c r="P83" i="10"/>
  <c r="P84" i="10"/>
  <c r="P85" i="10"/>
  <c r="P86" i="10"/>
  <c r="P87" i="10"/>
  <c r="P88" i="10"/>
  <c r="P90" i="10"/>
  <c r="P91" i="10"/>
  <c r="P92" i="10"/>
  <c r="P93" i="10"/>
  <c r="P94" i="10"/>
  <c r="P95" i="10"/>
  <c r="P96" i="10"/>
  <c r="P97" i="10"/>
  <c r="P98" i="10"/>
  <c r="AD107" i="10"/>
  <c r="AD109" i="10" s="1"/>
  <c r="Z60" i="10"/>
  <c r="Z61" i="10"/>
  <c r="P89" i="10"/>
  <c r="R107" i="10"/>
  <c r="P103" i="10"/>
  <c r="P104" i="10"/>
  <c r="P105" i="10"/>
  <c r="P106" i="10"/>
  <c r="P62" i="10"/>
  <c r="P80" i="10"/>
  <c r="P64" i="10"/>
  <c r="Z62" i="10"/>
  <c r="Z63" i="10"/>
  <c r="Z64" i="10"/>
  <c r="P65" i="10"/>
  <c r="Z85" i="10"/>
  <c r="Z86" i="10"/>
  <c r="Z87" i="10"/>
  <c r="Z88" i="10"/>
  <c r="Z89" i="10"/>
  <c r="Z90" i="10"/>
  <c r="Z91" i="10"/>
  <c r="AH91" i="10"/>
  <c r="Z92" i="10"/>
  <c r="AH92" i="10"/>
  <c r="Z93" i="10"/>
  <c r="AH93" i="10"/>
  <c r="AH94" i="10"/>
  <c r="AH95" i="10"/>
  <c r="AH96" i="10"/>
  <c r="AH97" i="10"/>
  <c r="AH98" i="10"/>
  <c r="AH99" i="10"/>
  <c r="Z100" i="10"/>
  <c r="AH100" i="10"/>
  <c r="Z101" i="10"/>
  <c r="AH101" i="10"/>
  <c r="Z102" i="10"/>
  <c r="AH102" i="10"/>
  <c r="Z103" i="10"/>
  <c r="AH103" i="10"/>
  <c r="Z104" i="10"/>
  <c r="AH104" i="10"/>
  <c r="Z105" i="10"/>
  <c r="AH105" i="10"/>
  <c r="Z106" i="10"/>
  <c r="AH106" i="10"/>
  <c r="P74" i="10"/>
  <c r="P78" i="10"/>
  <c r="P63" i="10"/>
  <c r="AH62" i="10"/>
  <c r="AH63" i="10"/>
  <c r="AH64" i="10"/>
  <c r="P77" i="10"/>
  <c r="Z66" i="10"/>
  <c r="AH66" i="10"/>
  <c r="Z67" i="10"/>
  <c r="AH67" i="10"/>
  <c r="Z68" i="10"/>
  <c r="AH68" i="10"/>
  <c r="Z69" i="10"/>
  <c r="AH69" i="10"/>
  <c r="Z70" i="10"/>
  <c r="AH70" i="10"/>
  <c r="Z71" i="10"/>
  <c r="AH71" i="10"/>
  <c r="Z72" i="10"/>
  <c r="AH72" i="10"/>
  <c r="Z73" i="10"/>
  <c r="AH73" i="10"/>
  <c r="Z74" i="10"/>
  <c r="AH74" i="10"/>
  <c r="Z75" i="10"/>
  <c r="AH75" i="10"/>
  <c r="Z76" i="10"/>
  <c r="AH76" i="10"/>
  <c r="Z77" i="10"/>
  <c r="AH77" i="10"/>
  <c r="Z78" i="10"/>
  <c r="AH78" i="10"/>
  <c r="Z79" i="10"/>
  <c r="AH79" i="10"/>
  <c r="Z80" i="10"/>
  <c r="AH80" i="10"/>
  <c r="Z81" i="10"/>
  <c r="AH81" i="10"/>
  <c r="Z82" i="10"/>
  <c r="Z83" i="10"/>
  <c r="Z84" i="10"/>
  <c r="Z94" i="10"/>
  <c r="Z95" i="10"/>
  <c r="Z96" i="10"/>
  <c r="Z97" i="10"/>
  <c r="Z98" i="10"/>
  <c r="Z99" i="10"/>
  <c r="P68" i="10"/>
  <c r="Z65" i="10"/>
  <c r="P61" i="10"/>
  <c r="P60" i="10"/>
  <c r="K16" i="10"/>
  <c r="AH107" i="10" l="1"/>
  <c r="B227" i="11"/>
  <c r="D227" i="11"/>
  <c r="E227" i="11"/>
  <c r="B69" i="11"/>
  <c r="C69" i="11" s="1"/>
  <c r="D122" i="11"/>
  <c r="E69" i="11"/>
  <c r="B175" i="11"/>
  <c r="I175" i="11"/>
  <c r="H175" i="11"/>
  <c r="G175" i="11"/>
  <c r="J175" i="11"/>
  <c r="D175" i="11"/>
  <c r="M175" i="11"/>
  <c r="N175" i="11"/>
  <c r="E175" i="11"/>
  <c r="O175" i="11"/>
  <c r="L175" i="11"/>
  <c r="K175" i="11"/>
  <c r="F175" i="11"/>
  <c r="B122" i="11"/>
  <c r="C122" i="11" s="1"/>
  <c r="R160" i="14"/>
  <c r="M160" i="14"/>
  <c r="N160" i="14" s="1"/>
  <c r="M112" i="14"/>
  <c r="N112" i="14" s="1"/>
  <c r="R112" i="14"/>
  <c r="AB51" i="14"/>
  <c r="W51" i="14"/>
  <c r="X51" i="14" s="1"/>
  <c r="L161" i="14"/>
  <c r="L113" i="14"/>
  <c r="V52" i="14"/>
  <c r="C17" i="11"/>
  <c r="E18" i="11"/>
  <c r="D18" i="11"/>
  <c r="C11" i="11"/>
  <c r="C14" i="11"/>
  <c r="C121" i="11"/>
  <c r="C15" i="11"/>
  <c r="C18" i="11"/>
  <c r="C16" i="11"/>
  <c r="C10" i="11"/>
  <c r="C12" i="11"/>
  <c r="C8" i="11"/>
  <c r="C61" i="11"/>
  <c r="C66" i="11"/>
  <c r="C117" i="11"/>
  <c r="C63" i="11"/>
  <c r="C116" i="11"/>
  <c r="C65" i="11"/>
  <c r="C115" i="11"/>
  <c r="C120" i="11"/>
  <c r="C118" i="11"/>
  <c r="C67" i="11"/>
  <c r="C119" i="11"/>
  <c r="C64" i="11"/>
  <c r="C114" i="11"/>
  <c r="C62" i="11"/>
  <c r="C68" i="11"/>
  <c r="AJ83" i="10"/>
  <c r="AJ66" i="10"/>
  <c r="AJ98" i="10"/>
  <c r="AJ94" i="10"/>
  <c r="AJ65" i="10"/>
  <c r="AJ90" i="10"/>
  <c r="AJ89" i="10"/>
  <c r="AJ85" i="10"/>
  <c r="AJ87" i="10"/>
  <c r="E280" i="11"/>
  <c r="B280" i="11"/>
  <c r="C280" i="11" s="1"/>
  <c r="D280" i="11"/>
  <c r="A281" i="11"/>
  <c r="AJ106" i="10"/>
  <c r="AJ104" i="10"/>
  <c r="AJ102" i="10"/>
  <c r="AJ100" i="10"/>
  <c r="AJ93" i="10"/>
  <c r="AJ105" i="10"/>
  <c r="AJ103" i="10"/>
  <c r="AJ101" i="10"/>
  <c r="AJ92" i="10"/>
  <c r="AJ61" i="10"/>
  <c r="A19" i="11"/>
  <c r="A228" i="11"/>
  <c r="A176" i="11"/>
  <c r="A123" i="11"/>
  <c r="A70" i="11"/>
  <c r="AJ76" i="10"/>
  <c r="AJ72" i="10"/>
  <c r="AJ96" i="10"/>
  <c r="AJ99" i="10"/>
  <c r="Z107" i="10"/>
  <c r="AJ97" i="10"/>
  <c r="AJ84" i="10"/>
  <c r="AJ86" i="10"/>
  <c r="AJ95" i="10"/>
  <c r="AJ82" i="10"/>
  <c r="AJ88" i="10"/>
  <c r="P107" i="10"/>
  <c r="AJ68" i="10"/>
  <c r="AJ91" i="10"/>
  <c r="AJ81" i="10"/>
  <c r="AJ79" i="10"/>
  <c r="AJ75" i="10"/>
  <c r="AJ73" i="10"/>
  <c r="AJ71" i="10"/>
  <c r="AJ69" i="10"/>
  <c r="AJ67" i="10"/>
  <c r="AJ60" i="10"/>
  <c r="AJ80" i="10"/>
  <c r="AJ78" i="10"/>
  <c r="AJ74" i="10"/>
  <c r="AJ70" i="10"/>
  <c r="AJ64" i="10"/>
  <c r="AJ63" i="10"/>
  <c r="AJ62" i="10"/>
  <c r="AJ77" i="10"/>
  <c r="K49" i="10"/>
  <c r="K46" i="10"/>
  <c r="K45" i="10"/>
  <c r="K44" i="10"/>
  <c r="K43" i="10"/>
  <c r="K42" i="10"/>
  <c r="H49" i="10"/>
  <c r="H46" i="10"/>
  <c r="H45" i="10"/>
  <c r="H44" i="10"/>
  <c r="H43" i="10"/>
  <c r="H42" i="10"/>
  <c r="AB108" i="10" s="1"/>
  <c r="K21" i="10"/>
  <c r="AC19" i="14"/>
  <c r="AC7" i="14"/>
  <c r="AJ19" i="14" s="1"/>
  <c r="AC14" i="14"/>
  <c r="K20" i="10"/>
  <c r="K19" i="10"/>
  <c r="K18" i="10"/>
  <c r="K17" i="10"/>
  <c r="E21" i="10"/>
  <c r="E20" i="10"/>
  <c r="E19" i="10"/>
  <c r="E18" i="10"/>
  <c r="H108" i="10" s="1"/>
  <c r="H109" i="10" s="1"/>
  <c r="E17" i="10"/>
  <c r="E16" i="10"/>
  <c r="Z34" i="10"/>
  <c r="AC22" i="14" s="1"/>
  <c r="K31" i="10"/>
  <c r="W32" i="10"/>
  <c r="W35" i="10" s="1"/>
  <c r="K30" i="10"/>
  <c r="K29" i="10"/>
  <c r="H34" i="10"/>
  <c r="E34" i="10"/>
  <c r="E29" i="10"/>
  <c r="B176" i="11" l="1"/>
  <c r="G176" i="11"/>
  <c r="F176" i="11"/>
  <c r="E176" i="11"/>
  <c r="O176" i="11"/>
  <c r="N176" i="11"/>
  <c r="D176" i="11"/>
  <c r="K176" i="11"/>
  <c r="M176" i="11"/>
  <c r="I176" i="11"/>
  <c r="J176" i="11"/>
  <c r="L176" i="11"/>
  <c r="H176" i="11"/>
  <c r="D228" i="11"/>
  <c r="B228" i="11"/>
  <c r="E228" i="11"/>
  <c r="B70" i="11"/>
  <c r="C70" i="11" s="1"/>
  <c r="E70" i="11"/>
  <c r="D70" i="11"/>
  <c r="E123" i="11"/>
  <c r="D123" i="11"/>
  <c r="B123" i="11"/>
  <c r="C123" i="11" s="1"/>
  <c r="R161" i="14"/>
  <c r="M161" i="14"/>
  <c r="N161" i="14" s="1"/>
  <c r="R113" i="14"/>
  <c r="M113" i="14"/>
  <c r="N113" i="14" s="1"/>
  <c r="W52" i="14"/>
  <c r="X52" i="14" s="1"/>
  <c r="AB52" i="14"/>
  <c r="AF19" i="14"/>
  <c r="AC13" i="14"/>
  <c r="AC15" i="14" s="1"/>
  <c r="AC18" i="14"/>
  <c r="AM19" i="14"/>
  <c r="AJ7" i="14"/>
  <c r="AJ14" i="14"/>
  <c r="AJ13" i="14"/>
  <c r="AJ6" i="14"/>
  <c r="AC6" i="14"/>
  <c r="AM22" i="14"/>
  <c r="AF22" i="14"/>
  <c r="V53" i="14"/>
  <c r="L114" i="14"/>
  <c r="L162" i="14"/>
  <c r="D19" i="11"/>
  <c r="B19" i="11"/>
  <c r="C19" i="11" s="1"/>
  <c r="E19" i="11"/>
  <c r="J108" i="10"/>
  <c r="J109" i="10" s="1"/>
  <c r="F108" i="10"/>
  <c r="F109" i="10" s="1"/>
  <c r="N108" i="10"/>
  <c r="N109" i="10" s="1"/>
  <c r="V108" i="10"/>
  <c r="V109" i="10" s="1"/>
  <c r="T108" i="10"/>
  <c r="T109" i="10" s="1"/>
  <c r="X108" i="10"/>
  <c r="X109" i="10" s="1"/>
  <c r="R108" i="10"/>
  <c r="D108" i="10"/>
  <c r="D109" i="10" s="1"/>
  <c r="L108" i="10"/>
  <c r="D281" i="11"/>
  <c r="E281" i="11"/>
  <c r="B281" i="11"/>
  <c r="C281" i="11" s="1"/>
  <c r="A282" i="11"/>
  <c r="A71" i="11"/>
  <c r="A124" i="11"/>
  <c r="A177" i="11"/>
  <c r="A229" i="11"/>
  <c r="A20" i="11"/>
  <c r="AH108" i="10"/>
  <c r="AH109" i="10" s="1"/>
  <c r="AB109" i="10"/>
  <c r="AJ107" i="10"/>
  <c r="H47" i="10"/>
  <c r="K47" i="10"/>
  <c r="K50" i="10" s="1"/>
  <c r="N47" i="10"/>
  <c r="N50" i="10" s="1"/>
  <c r="T32" i="10"/>
  <c r="AC9" i="14" s="1"/>
  <c r="H32" i="10"/>
  <c r="H35" i="10" s="1"/>
  <c r="K32" i="10"/>
  <c r="K35" i="10" s="1"/>
  <c r="Q32" i="10"/>
  <c r="Q35" i="10" s="1"/>
  <c r="N35" i="10"/>
  <c r="Z32" i="10"/>
  <c r="AC21" i="14" s="1"/>
  <c r="AC23" i="14" s="1"/>
  <c r="E32" i="10"/>
  <c r="E35" i="10" s="1"/>
  <c r="Z22" i="10"/>
  <c r="N22" i="10"/>
  <c r="E22" i="10"/>
  <c r="Q22" i="10"/>
  <c r="AC22" i="10"/>
  <c r="H22" i="10"/>
  <c r="AF22" i="10"/>
  <c r="K22" i="10"/>
  <c r="W22" i="10"/>
  <c r="T22" i="10"/>
  <c r="E229" i="11" l="1"/>
  <c r="B229" i="11"/>
  <c r="D229" i="11"/>
  <c r="M177" i="11"/>
  <c r="L177" i="11"/>
  <c r="O177" i="11"/>
  <c r="B177" i="11"/>
  <c r="D177" i="11"/>
  <c r="G177" i="11"/>
  <c r="E177" i="11"/>
  <c r="H177" i="11"/>
  <c r="I177" i="11"/>
  <c r="K177" i="11"/>
  <c r="F177" i="11"/>
  <c r="N177" i="11"/>
  <c r="J177" i="11"/>
  <c r="E124" i="11"/>
  <c r="D124" i="11"/>
  <c r="B124" i="11"/>
  <c r="C124" i="11" s="1"/>
  <c r="E71" i="11"/>
  <c r="D71" i="11"/>
  <c r="B71" i="11"/>
  <c r="C71" i="11" s="1"/>
  <c r="AJ9" i="14"/>
  <c r="AM9" i="14" s="1"/>
  <c r="K36" i="10"/>
  <c r="AC10" i="14"/>
  <c r="AC11" i="14" s="1"/>
  <c r="M162" i="14"/>
  <c r="N162" i="14" s="1"/>
  <c r="R162" i="14"/>
  <c r="M114" i="14"/>
  <c r="N114" i="14" s="1"/>
  <c r="R114" i="14"/>
  <c r="W53" i="14"/>
  <c r="X53" i="14" s="1"/>
  <c r="AB53" i="14"/>
  <c r="AF13" i="14"/>
  <c r="AJ15" i="14"/>
  <c r="AF15" i="14" s="1"/>
  <c r="AC20" i="14"/>
  <c r="AC24" i="14" s="1"/>
  <c r="AJ10" i="14"/>
  <c r="AJ11" i="14" s="1"/>
  <c r="AM14" i="14"/>
  <c r="AF14" i="14"/>
  <c r="AF6" i="14"/>
  <c r="AJ8" i="14"/>
  <c r="AM6" i="14"/>
  <c r="AC8" i="14"/>
  <c r="AJ18" i="14"/>
  <c r="AF18" i="14" s="1"/>
  <c r="AF20" i="14" s="1"/>
  <c r="AM7" i="14"/>
  <c r="AF7" i="14"/>
  <c r="AM13" i="14"/>
  <c r="AJ21" i="14"/>
  <c r="L115" i="14"/>
  <c r="V54" i="14"/>
  <c r="L163" i="14"/>
  <c r="D20" i="11"/>
  <c r="B20" i="11"/>
  <c r="C20" i="11" s="1"/>
  <c r="E20" i="11"/>
  <c r="P108" i="10"/>
  <c r="P109" i="10" s="1"/>
  <c r="L109" i="10"/>
  <c r="E23" i="10"/>
  <c r="Z108" i="10"/>
  <c r="Z109" i="10" s="1"/>
  <c r="R109" i="10"/>
  <c r="Z35" i="10"/>
  <c r="T35" i="10"/>
  <c r="O282" i="11"/>
  <c r="J282" i="11"/>
  <c r="D282" i="11"/>
  <c r="B282" i="11"/>
  <c r="C282" i="11" s="1"/>
  <c r="E282" i="11"/>
  <c r="A283" i="11"/>
  <c r="O229" i="11"/>
  <c r="A230" i="11"/>
  <c r="A178" i="11"/>
  <c r="A21" i="11"/>
  <c r="A125" i="11"/>
  <c r="A72" i="11"/>
  <c r="K48" i="10"/>
  <c r="N48" i="10"/>
  <c r="H48" i="10"/>
  <c r="H50" i="10"/>
  <c r="N33" i="10"/>
  <c r="Q33" i="10"/>
  <c r="T33" i="10"/>
  <c r="E33" i="10"/>
  <c r="Z33" i="10"/>
  <c r="K33" i="10"/>
  <c r="AF23" i="10"/>
  <c r="K23" i="10"/>
  <c r="Q23" i="10"/>
  <c r="T23" i="10"/>
  <c r="N23" i="10"/>
  <c r="AC23" i="10"/>
  <c r="Z23" i="10"/>
  <c r="AF9" i="14" l="1"/>
  <c r="B230" i="11"/>
  <c r="C230" i="11" s="1"/>
  <c r="E230" i="11"/>
  <c r="D230" i="11"/>
  <c r="B125" i="11"/>
  <c r="C125" i="11" s="1"/>
  <c r="E125" i="11"/>
  <c r="D125" i="11"/>
  <c r="B72" i="11"/>
  <c r="C72" i="11" s="1"/>
  <c r="D72" i="11"/>
  <c r="E72" i="11"/>
  <c r="E178" i="11"/>
  <c r="D178" i="11"/>
  <c r="B178" i="11"/>
  <c r="C178" i="11" s="1"/>
  <c r="R163" i="14"/>
  <c r="M163" i="14"/>
  <c r="N163" i="14" s="1"/>
  <c r="R115" i="14"/>
  <c r="M115" i="14"/>
  <c r="N115" i="14" s="1"/>
  <c r="W54" i="14"/>
  <c r="X54" i="14" s="1"/>
  <c r="AB54" i="14"/>
  <c r="T36" i="10"/>
  <c r="AM10" i="14"/>
  <c r="AM18" i="14"/>
  <c r="AM15" i="14"/>
  <c r="AF8" i="14"/>
  <c r="AM8" i="14"/>
  <c r="AJ20" i="14"/>
  <c r="AM20" i="14" s="1"/>
  <c r="AF10" i="14"/>
  <c r="AM21" i="14"/>
  <c r="AF21" i="14"/>
  <c r="AJ23" i="14"/>
  <c r="AJ12" i="14"/>
  <c r="AF11" i="14"/>
  <c r="AM11" i="14"/>
  <c r="AC12" i="14"/>
  <c r="V55" i="14"/>
  <c r="L164" i="14"/>
  <c r="L116" i="14"/>
  <c r="D21" i="11"/>
  <c r="B21" i="11"/>
  <c r="C21" i="11" s="1"/>
  <c r="E21" i="11"/>
  <c r="Q36" i="10"/>
  <c r="N36" i="10"/>
  <c r="AJ108" i="10"/>
  <c r="AJ109" i="10" s="1"/>
  <c r="Z36" i="10"/>
  <c r="L282" i="11"/>
  <c r="F229" i="11"/>
  <c r="C229" i="11"/>
  <c r="E36" i="10"/>
  <c r="M222" i="11"/>
  <c r="I222" i="11"/>
  <c r="N222" i="11"/>
  <c r="H222" i="11"/>
  <c r="J222" i="11"/>
  <c r="F222" i="11"/>
  <c r="K222" i="11"/>
  <c r="L222" i="11"/>
  <c r="G222" i="11"/>
  <c r="O222" i="11"/>
  <c r="G225" i="11"/>
  <c r="M225" i="11"/>
  <c r="N225" i="11"/>
  <c r="L225" i="11"/>
  <c r="J225" i="11"/>
  <c r="O225" i="11"/>
  <c r="H225" i="11"/>
  <c r="I225" i="11"/>
  <c r="K225" i="11"/>
  <c r="F225" i="11"/>
  <c r="J229" i="11"/>
  <c r="N229" i="11"/>
  <c r="H229" i="11"/>
  <c r="I282" i="11"/>
  <c r="N282" i="11"/>
  <c r="H282" i="11"/>
  <c r="N279" i="11"/>
  <c r="I279" i="11"/>
  <c r="G279" i="11"/>
  <c r="J279" i="11"/>
  <c r="L279" i="11"/>
  <c r="O279" i="11"/>
  <c r="K279" i="11"/>
  <c r="F279" i="11"/>
  <c r="H279" i="11"/>
  <c r="M279" i="11"/>
  <c r="H219" i="11"/>
  <c r="O219" i="11"/>
  <c r="J219" i="11"/>
  <c r="L219" i="11"/>
  <c r="C219" i="11"/>
  <c r="K219" i="11"/>
  <c r="F219" i="11"/>
  <c r="M219" i="11"/>
  <c r="N219" i="11"/>
  <c r="G219" i="11"/>
  <c r="I219" i="11"/>
  <c r="K220" i="11"/>
  <c r="M220" i="11"/>
  <c r="G220" i="11"/>
  <c r="N220" i="11"/>
  <c r="I220" i="11"/>
  <c r="O220" i="11"/>
  <c r="J220" i="11"/>
  <c r="L220" i="11"/>
  <c r="C220" i="11"/>
  <c r="F220" i="11"/>
  <c r="H220" i="11"/>
  <c r="O274" i="11"/>
  <c r="J274" i="11"/>
  <c r="K274" i="11"/>
  <c r="F274" i="11"/>
  <c r="L274" i="11"/>
  <c r="G274" i="11"/>
  <c r="M274" i="11"/>
  <c r="H274" i="11"/>
  <c r="N274" i="11"/>
  <c r="I274" i="11"/>
  <c r="O278" i="11"/>
  <c r="J278" i="11"/>
  <c r="K278" i="11"/>
  <c r="F278" i="11"/>
  <c r="L278" i="11"/>
  <c r="G278" i="11"/>
  <c r="M278" i="11"/>
  <c r="H278" i="11"/>
  <c r="N278" i="11"/>
  <c r="I278" i="11"/>
  <c r="F273" i="11"/>
  <c r="H273" i="11"/>
  <c r="J273" i="11"/>
  <c r="K273" i="11"/>
  <c r="M273" i="11"/>
  <c r="G273" i="11"/>
  <c r="C167" i="11"/>
  <c r="N273" i="11"/>
  <c r="I273" i="11"/>
  <c r="O273" i="11"/>
  <c r="L273" i="11"/>
  <c r="F277" i="11"/>
  <c r="H277" i="11"/>
  <c r="O277" i="11"/>
  <c r="G277" i="11"/>
  <c r="M277" i="11"/>
  <c r="J277" i="11"/>
  <c r="N277" i="11"/>
  <c r="I277" i="11"/>
  <c r="K277" i="11"/>
  <c r="L277" i="11"/>
  <c r="F228" i="11"/>
  <c r="M228" i="11"/>
  <c r="J228" i="11"/>
  <c r="I228" i="11"/>
  <c r="K228" i="11"/>
  <c r="L228" i="11"/>
  <c r="H228" i="11"/>
  <c r="G228" i="11"/>
  <c r="O228" i="11"/>
  <c r="N228" i="11"/>
  <c r="G229" i="11"/>
  <c r="K229" i="11"/>
  <c r="M229" i="11"/>
  <c r="M282" i="11"/>
  <c r="G282" i="11"/>
  <c r="F275" i="11"/>
  <c r="H275" i="11"/>
  <c r="G275" i="11"/>
  <c r="M275" i="11"/>
  <c r="O275" i="11"/>
  <c r="J275" i="11"/>
  <c r="N275" i="11"/>
  <c r="I275" i="11"/>
  <c r="K275" i="11"/>
  <c r="L275" i="11"/>
  <c r="K223" i="11"/>
  <c r="I223" i="11"/>
  <c r="N223" i="11"/>
  <c r="M223" i="11"/>
  <c r="L223" i="11"/>
  <c r="H223" i="11"/>
  <c r="J223" i="11"/>
  <c r="G223" i="11"/>
  <c r="C223" i="11"/>
  <c r="O223" i="11"/>
  <c r="F223" i="11"/>
  <c r="M226" i="11"/>
  <c r="G226" i="11"/>
  <c r="O226" i="11"/>
  <c r="J226" i="11"/>
  <c r="K226" i="11"/>
  <c r="C226" i="11"/>
  <c r="H226" i="11"/>
  <c r="L226" i="11"/>
  <c r="F226" i="11"/>
  <c r="N226" i="11"/>
  <c r="I226" i="11"/>
  <c r="F281" i="11"/>
  <c r="H281" i="11"/>
  <c r="M281" i="11"/>
  <c r="G281" i="11"/>
  <c r="N281" i="11"/>
  <c r="I281" i="11"/>
  <c r="O281" i="11"/>
  <c r="J281" i="11"/>
  <c r="L281" i="11"/>
  <c r="K281" i="11"/>
  <c r="L276" i="11"/>
  <c r="G276" i="11"/>
  <c r="I276" i="11"/>
  <c r="F276" i="11"/>
  <c r="H276" i="11"/>
  <c r="N276" i="11"/>
  <c r="M276" i="11"/>
  <c r="O276" i="11"/>
  <c r="J276" i="11"/>
  <c r="K276" i="11"/>
  <c r="L280" i="11"/>
  <c r="G280" i="11"/>
  <c r="M280" i="11"/>
  <c r="H280" i="11"/>
  <c r="N280" i="11"/>
  <c r="I280" i="11"/>
  <c r="K280" i="11"/>
  <c r="F280" i="11"/>
  <c r="O280" i="11"/>
  <c r="J280" i="11"/>
  <c r="M221" i="11"/>
  <c r="J221" i="11"/>
  <c r="G221" i="11"/>
  <c r="N221" i="11"/>
  <c r="F221" i="11"/>
  <c r="L221" i="11"/>
  <c r="I221" i="11"/>
  <c r="H221" i="11"/>
  <c r="K221" i="11"/>
  <c r="O221" i="11"/>
  <c r="I224" i="11"/>
  <c r="O224" i="11"/>
  <c r="H224" i="11"/>
  <c r="C224" i="11"/>
  <c r="F224" i="11"/>
  <c r="K224" i="11"/>
  <c r="N224" i="11"/>
  <c r="G224" i="11"/>
  <c r="J224" i="11"/>
  <c r="M224" i="11"/>
  <c r="L224" i="11"/>
  <c r="F227" i="11"/>
  <c r="N227" i="11"/>
  <c r="M227" i="11"/>
  <c r="I227" i="11"/>
  <c r="K227" i="11"/>
  <c r="J227" i="11"/>
  <c r="O227" i="11"/>
  <c r="G227" i="11"/>
  <c r="L227" i="11"/>
  <c r="H227" i="11"/>
  <c r="L229" i="11"/>
  <c r="I229" i="11"/>
  <c r="F282" i="11"/>
  <c r="K282" i="11"/>
  <c r="F230" i="11"/>
  <c r="I230" i="11"/>
  <c r="L230" i="11"/>
  <c r="O230" i="11"/>
  <c r="N230" i="11"/>
  <c r="H230" i="11"/>
  <c r="M230" i="11"/>
  <c r="G230" i="11"/>
  <c r="K230" i="11"/>
  <c r="J230" i="11"/>
  <c r="O178" i="11"/>
  <c r="K178" i="11"/>
  <c r="G178" i="11"/>
  <c r="H178" i="11"/>
  <c r="L178" i="11"/>
  <c r="F178" i="11"/>
  <c r="M178" i="11"/>
  <c r="N178" i="11"/>
  <c r="I178" i="11"/>
  <c r="J178" i="11"/>
  <c r="N283" i="11"/>
  <c r="J283" i="11"/>
  <c r="F283" i="11"/>
  <c r="M283" i="11"/>
  <c r="I283" i="11"/>
  <c r="L283" i="11"/>
  <c r="H283" i="11"/>
  <c r="O283" i="11"/>
  <c r="K283" i="11"/>
  <c r="G283" i="11"/>
  <c r="D283" i="11"/>
  <c r="E283" i="11"/>
  <c r="B283" i="11"/>
  <c r="C283" i="11" s="1"/>
  <c r="A284" i="11"/>
  <c r="A73" i="11"/>
  <c r="A126" i="11"/>
  <c r="A179" i="11"/>
  <c r="A231" i="11"/>
  <c r="A22" i="11"/>
  <c r="N51" i="10"/>
  <c r="H51" i="10"/>
  <c r="K51" i="10"/>
  <c r="B231" i="11" l="1"/>
  <c r="C231" i="11" s="1"/>
  <c r="D231" i="11"/>
  <c r="E231" i="11"/>
  <c r="B179" i="11"/>
  <c r="C179" i="11" s="1"/>
  <c r="D179" i="11"/>
  <c r="E179" i="11"/>
  <c r="E126" i="11"/>
  <c r="B126" i="11"/>
  <c r="C126" i="11" s="1"/>
  <c r="D126" i="11"/>
  <c r="D73" i="11"/>
  <c r="E73" i="11"/>
  <c r="B73" i="11"/>
  <c r="C73" i="11" s="1"/>
  <c r="R164" i="14"/>
  <c r="M164" i="14"/>
  <c r="N164" i="14" s="1"/>
  <c r="R116" i="14"/>
  <c r="M116" i="14"/>
  <c r="N116" i="14" s="1"/>
  <c r="AB55" i="14"/>
  <c r="W55" i="14"/>
  <c r="X55" i="14" s="1"/>
  <c r="AM12" i="14"/>
  <c r="AF12" i="14"/>
  <c r="AJ24" i="14"/>
  <c r="AF23" i="14"/>
  <c r="AM23" i="14"/>
  <c r="L117" i="14"/>
  <c r="L165" i="14"/>
  <c r="V56" i="14"/>
  <c r="E22" i="11"/>
  <c r="D22" i="11"/>
  <c r="B22" i="11"/>
  <c r="C22" i="11" s="1"/>
  <c r="C170" i="11"/>
  <c r="C227" i="11"/>
  <c r="C176" i="11"/>
  <c r="C177" i="11"/>
  <c r="C221" i="11"/>
  <c r="C169" i="11"/>
  <c r="C174" i="11"/>
  <c r="C175" i="11"/>
  <c r="C172" i="11"/>
  <c r="C225" i="11"/>
  <c r="C228" i="11"/>
  <c r="C168" i="11"/>
  <c r="C222" i="11"/>
  <c r="C171" i="11"/>
  <c r="C173" i="11"/>
  <c r="I231" i="11"/>
  <c r="L231" i="11"/>
  <c r="H231" i="11"/>
  <c r="O231" i="11"/>
  <c r="F231" i="11"/>
  <c r="K231" i="11"/>
  <c r="N231" i="11"/>
  <c r="J231" i="11"/>
  <c r="G231" i="11"/>
  <c r="M231" i="11"/>
  <c r="L284" i="11"/>
  <c r="H284" i="11"/>
  <c r="O284" i="11"/>
  <c r="K284" i="11"/>
  <c r="G284" i="11"/>
  <c r="N284" i="11"/>
  <c r="J284" i="11"/>
  <c r="F284" i="11"/>
  <c r="I284" i="11"/>
  <c r="M284" i="11"/>
  <c r="B284" i="11"/>
  <c r="C284" i="11" s="1"/>
  <c r="D284" i="11"/>
  <c r="E284" i="11"/>
  <c r="A285" i="11"/>
  <c r="F179" i="11"/>
  <c r="N179" i="11"/>
  <c r="J179" i="11"/>
  <c r="K179" i="11"/>
  <c r="O179" i="11"/>
  <c r="H179" i="11"/>
  <c r="I179" i="11"/>
  <c r="L179" i="11"/>
  <c r="M179" i="11"/>
  <c r="G179" i="11"/>
  <c r="A23" i="11"/>
  <c r="A232" i="11"/>
  <c r="A180" i="11"/>
  <c r="A127" i="11"/>
  <c r="A74" i="11"/>
  <c r="B180" i="11" l="1"/>
  <c r="C180" i="11" s="1"/>
  <c r="D180" i="11"/>
  <c r="E180" i="11"/>
  <c r="B232" i="11"/>
  <c r="C232" i="11" s="1"/>
  <c r="D232" i="11"/>
  <c r="E232" i="11"/>
  <c r="E74" i="11"/>
  <c r="B74" i="11"/>
  <c r="C74" i="11" s="1"/>
  <c r="D74" i="11"/>
  <c r="D127" i="11"/>
  <c r="B127" i="11"/>
  <c r="C127" i="11" s="1"/>
  <c r="E127" i="11"/>
  <c r="M165" i="14"/>
  <c r="N165" i="14" s="1"/>
  <c r="R165" i="14"/>
  <c r="R117" i="14"/>
  <c r="M117" i="14"/>
  <c r="N117" i="14" s="1"/>
  <c r="W56" i="14"/>
  <c r="X56" i="14" s="1"/>
  <c r="AB56" i="14"/>
  <c r="AF24" i="14"/>
  <c r="AM24" i="14"/>
  <c r="V57" i="14"/>
  <c r="L166" i="14"/>
  <c r="L118" i="14"/>
  <c r="D23" i="11"/>
  <c r="B23" i="11"/>
  <c r="C23" i="11" s="1"/>
  <c r="E23" i="11"/>
  <c r="I180" i="11"/>
  <c r="F180" i="11"/>
  <c r="M180" i="11"/>
  <c r="O180" i="11"/>
  <c r="K180" i="11"/>
  <c r="N180" i="11"/>
  <c r="G180" i="11"/>
  <c r="L180" i="11"/>
  <c r="H180" i="11"/>
  <c r="J180" i="11"/>
  <c r="L232" i="11"/>
  <c r="O232" i="11"/>
  <c r="F232" i="11"/>
  <c r="I232" i="11"/>
  <c r="H232" i="11"/>
  <c r="K232" i="11"/>
  <c r="G232" i="11"/>
  <c r="N232" i="11"/>
  <c r="J232" i="11"/>
  <c r="M232" i="11"/>
  <c r="N285" i="11"/>
  <c r="J285" i="11"/>
  <c r="F285" i="11"/>
  <c r="M285" i="11"/>
  <c r="I285" i="11"/>
  <c r="L285" i="11"/>
  <c r="H285" i="11"/>
  <c r="O285" i="11"/>
  <c r="K285" i="11"/>
  <c r="G285" i="11"/>
  <c r="D285" i="11"/>
  <c r="E285" i="11"/>
  <c r="B285" i="11"/>
  <c r="C285" i="11" s="1"/>
  <c r="A286" i="11"/>
  <c r="A128" i="11"/>
  <c r="A75" i="11"/>
  <c r="A181" i="11"/>
  <c r="A233" i="11"/>
  <c r="A24" i="11"/>
  <c r="B233" i="11" l="1"/>
  <c r="C233" i="11" s="1"/>
  <c r="E233" i="11"/>
  <c r="D233" i="11"/>
  <c r="B181" i="11"/>
  <c r="C181" i="11" s="1"/>
  <c r="E181" i="11"/>
  <c r="D181" i="11"/>
  <c r="E128" i="11"/>
  <c r="D128" i="11"/>
  <c r="B128" i="11"/>
  <c r="C128" i="11" s="1"/>
  <c r="D75" i="11"/>
  <c r="E75" i="11"/>
  <c r="B75" i="11"/>
  <c r="C75" i="11" s="1"/>
  <c r="M118" i="14"/>
  <c r="N118" i="14" s="1"/>
  <c r="R118" i="14"/>
  <c r="R166" i="14"/>
  <c r="M166" i="14"/>
  <c r="N166" i="14" s="1"/>
  <c r="W57" i="14"/>
  <c r="X57" i="14" s="1"/>
  <c r="AB57" i="14"/>
  <c r="L167" i="14"/>
  <c r="L119" i="14"/>
  <c r="V58" i="14"/>
  <c r="E24" i="11"/>
  <c r="D24" i="11"/>
  <c r="B24" i="11"/>
  <c r="C24" i="11" s="1"/>
  <c r="O233" i="11"/>
  <c r="I233" i="11"/>
  <c r="K233" i="11"/>
  <c r="N233" i="11"/>
  <c r="G233" i="11"/>
  <c r="J233" i="11"/>
  <c r="H233" i="11"/>
  <c r="F233" i="11"/>
  <c r="M233" i="11"/>
  <c r="L233" i="11"/>
  <c r="L286" i="11"/>
  <c r="H286" i="11"/>
  <c r="O286" i="11"/>
  <c r="K286" i="11"/>
  <c r="G286" i="11"/>
  <c r="N286" i="11"/>
  <c r="J286" i="11"/>
  <c r="F286" i="11"/>
  <c r="M286" i="11"/>
  <c r="I286" i="11"/>
  <c r="B286" i="11"/>
  <c r="C286" i="11" s="1"/>
  <c r="E286" i="11"/>
  <c r="D286" i="11"/>
  <c r="A287" i="11"/>
  <c r="I181" i="11"/>
  <c r="K181" i="11"/>
  <c r="G181" i="11"/>
  <c r="N181" i="11"/>
  <c r="M181" i="11"/>
  <c r="J181" i="11"/>
  <c r="F181" i="11"/>
  <c r="L181" i="11"/>
  <c r="H181" i="11"/>
  <c r="O181" i="11"/>
  <c r="A234" i="11"/>
  <c r="A182" i="11"/>
  <c r="A129" i="11"/>
  <c r="A76" i="11"/>
  <c r="A25" i="11"/>
  <c r="D76" i="11" l="1"/>
  <c r="B76" i="11"/>
  <c r="C76" i="11" s="1"/>
  <c r="E76" i="11"/>
  <c r="B129" i="11"/>
  <c r="C129" i="11" s="1"/>
  <c r="E129" i="11"/>
  <c r="D129" i="11"/>
  <c r="B182" i="11"/>
  <c r="C182" i="11" s="1"/>
  <c r="D182" i="11"/>
  <c r="E182" i="11"/>
  <c r="B234" i="11"/>
  <c r="C234" i="11" s="1"/>
  <c r="D234" i="11"/>
  <c r="E234" i="11"/>
  <c r="M167" i="14"/>
  <c r="N167" i="14" s="1"/>
  <c r="R167" i="14"/>
  <c r="M119" i="14"/>
  <c r="N119" i="14" s="1"/>
  <c r="R119" i="14"/>
  <c r="W58" i="14"/>
  <c r="X58" i="14" s="1"/>
  <c r="AB58" i="14"/>
  <c r="V59" i="14"/>
  <c r="AF46" i="14" s="1"/>
  <c r="L120" i="14"/>
  <c r="L168" i="14"/>
  <c r="E25" i="11"/>
  <c r="D25" i="11"/>
  <c r="B25" i="11"/>
  <c r="C25" i="11" s="1"/>
  <c r="N287" i="11"/>
  <c r="J287" i="11"/>
  <c r="F287" i="11"/>
  <c r="M287" i="11"/>
  <c r="I287" i="11"/>
  <c r="L287" i="11"/>
  <c r="H287" i="11"/>
  <c r="K287" i="11"/>
  <c r="G287" i="11"/>
  <c r="O287" i="11"/>
  <c r="B287" i="11"/>
  <c r="C287" i="11" s="1"/>
  <c r="E287" i="11"/>
  <c r="D287" i="11"/>
  <c r="A288" i="11"/>
  <c r="H182" i="11"/>
  <c r="L182" i="11"/>
  <c r="G182" i="11"/>
  <c r="O182" i="11"/>
  <c r="N182" i="11"/>
  <c r="M182" i="11"/>
  <c r="K182" i="11"/>
  <c r="J182" i="11"/>
  <c r="I182" i="11"/>
  <c r="F182" i="11"/>
  <c r="L234" i="11"/>
  <c r="G234" i="11"/>
  <c r="N234" i="11"/>
  <c r="H234" i="11"/>
  <c r="J234" i="11"/>
  <c r="M234" i="11"/>
  <c r="O234" i="11"/>
  <c r="K234" i="11"/>
  <c r="F234" i="11"/>
  <c r="I234" i="11"/>
  <c r="A183" i="11"/>
  <c r="A235" i="11"/>
  <c r="A77" i="11"/>
  <c r="A26" i="11"/>
  <c r="A130" i="11"/>
  <c r="D235" i="11" l="1"/>
  <c r="E235" i="11"/>
  <c r="B235" i="11"/>
  <c r="C235" i="11" s="1"/>
  <c r="E130" i="11"/>
  <c r="B130" i="11"/>
  <c r="C130" i="11" s="1"/>
  <c r="D130" i="11"/>
  <c r="B183" i="11"/>
  <c r="C183" i="11" s="1"/>
  <c r="D183" i="11"/>
  <c r="E183" i="11"/>
  <c r="B77" i="11"/>
  <c r="C77" i="11" s="1"/>
  <c r="D77" i="11"/>
  <c r="E77" i="11"/>
  <c r="M120" i="14"/>
  <c r="N120" i="14" s="1"/>
  <c r="R120" i="14"/>
  <c r="R168" i="14"/>
  <c r="M168" i="14"/>
  <c r="N168" i="14" s="1"/>
  <c r="AB59" i="14"/>
  <c r="W59" i="14"/>
  <c r="X59" i="14" s="1"/>
  <c r="L121" i="14"/>
  <c r="L169" i="14"/>
  <c r="E26" i="11"/>
  <c r="D26" i="11"/>
  <c r="B26" i="11"/>
  <c r="C26" i="11" s="1"/>
  <c r="K183" i="11"/>
  <c r="J183" i="11"/>
  <c r="O183" i="11"/>
  <c r="F183" i="11"/>
  <c r="H183" i="11"/>
  <c r="L183" i="11"/>
  <c r="M183" i="11"/>
  <c r="N183" i="11"/>
  <c r="I183" i="11"/>
  <c r="G183" i="11"/>
  <c r="O288" i="11"/>
  <c r="K288" i="11"/>
  <c r="G288" i="11"/>
  <c r="N288" i="11"/>
  <c r="J288" i="11"/>
  <c r="F288" i="11"/>
  <c r="M288" i="11"/>
  <c r="I288" i="11"/>
  <c r="L288" i="11"/>
  <c r="H288" i="11"/>
  <c r="B288" i="11"/>
  <c r="C288" i="11" s="1"/>
  <c r="D288" i="11"/>
  <c r="E288" i="11"/>
  <c r="A289" i="11"/>
  <c r="H235" i="11"/>
  <c r="O235" i="11"/>
  <c r="K235" i="11"/>
  <c r="N235" i="11"/>
  <c r="M235" i="11"/>
  <c r="G235" i="11"/>
  <c r="L235" i="11"/>
  <c r="J235" i="11"/>
  <c r="I235" i="11"/>
  <c r="F235" i="11"/>
  <c r="A236" i="11"/>
  <c r="A184" i="11"/>
  <c r="A78" i="11"/>
  <c r="A131" i="11"/>
  <c r="A27" i="11"/>
  <c r="E131" i="11" l="1"/>
  <c r="B131" i="11"/>
  <c r="C131" i="11" s="1"/>
  <c r="D131" i="11"/>
  <c r="E78" i="11"/>
  <c r="D78" i="11"/>
  <c r="B78" i="11"/>
  <c r="C78" i="11" s="1"/>
  <c r="E184" i="11"/>
  <c r="B184" i="11"/>
  <c r="C184" i="11" s="1"/>
  <c r="D184" i="11"/>
  <c r="B236" i="11"/>
  <c r="C236" i="11" s="1"/>
  <c r="D236" i="11"/>
  <c r="E236" i="11"/>
  <c r="R169" i="14"/>
  <c r="M169" i="14"/>
  <c r="N169" i="14" s="1"/>
  <c r="R121" i="14"/>
  <c r="M121" i="14"/>
  <c r="N121" i="14" s="1"/>
  <c r="L170" i="14"/>
  <c r="L122" i="14"/>
  <c r="E27" i="11"/>
  <c r="D27" i="11"/>
  <c r="B27" i="11"/>
  <c r="C27" i="11" s="1"/>
  <c r="H236" i="11"/>
  <c r="K236" i="11"/>
  <c r="G236" i="11"/>
  <c r="N236" i="11"/>
  <c r="I236" i="11"/>
  <c r="J236" i="11"/>
  <c r="M236" i="11"/>
  <c r="F236" i="11"/>
  <c r="L236" i="11"/>
  <c r="O236" i="11"/>
  <c r="N184" i="11"/>
  <c r="M184" i="11"/>
  <c r="I184" i="11"/>
  <c r="K184" i="11"/>
  <c r="J184" i="11"/>
  <c r="G184" i="11"/>
  <c r="H184" i="11"/>
  <c r="O184" i="11"/>
  <c r="F184" i="11"/>
  <c r="L184" i="11"/>
  <c r="M289" i="11"/>
  <c r="I289" i="11"/>
  <c r="L289" i="11"/>
  <c r="H289" i="11"/>
  <c r="O289" i="11"/>
  <c r="K289" i="11"/>
  <c r="G289" i="11"/>
  <c r="F289" i="11"/>
  <c r="N289" i="11"/>
  <c r="J289" i="11"/>
  <c r="E289" i="11"/>
  <c r="B289" i="11"/>
  <c r="C289" i="11" s="1"/>
  <c r="D289" i="11"/>
  <c r="A290" i="11"/>
  <c r="A28" i="11"/>
  <c r="A79" i="11"/>
  <c r="A132" i="11"/>
  <c r="A237" i="11"/>
  <c r="A185" i="11"/>
  <c r="E79" i="11" l="1"/>
  <c r="D79" i="11"/>
  <c r="B79" i="11"/>
  <c r="C79" i="11" s="1"/>
  <c r="B185" i="11"/>
  <c r="C185" i="11" s="1"/>
  <c r="D185" i="11"/>
  <c r="E185" i="11"/>
  <c r="D237" i="11"/>
  <c r="B237" i="11"/>
  <c r="C237" i="11" s="1"/>
  <c r="E237" i="11"/>
  <c r="E132" i="11"/>
  <c r="D132" i="11"/>
  <c r="B132" i="11"/>
  <c r="C132" i="11" s="1"/>
  <c r="M122" i="14"/>
  <c r="N122" i="14" s="1"/>
  <c r="R122" i="14"/>
  <c r="R170" i="14"/>
  <c r="M170" i="14"/>
  <c r="N170" i="14" s="1"/>
  <c r="AG46" i="14"/>
  <c r="AH46" i="14" s="1"/>
  <c r="AL46" i="14"/>
  <c r="L123" i="14"/>
  <c r="V151" i="14"/>
  <c r="AF47" i="14"/>
  <c r="B28" i="11"/>
  <c r="C28" i="11" s="1"/>
  <c r="E28" i="11"/>
  <c r="D28" i="11"/>
  <c r="K237" i="11"/>
  <c r="N237" i="11"/>
  <c r="H237" i="11"/>
  <c r="G237" i="11"/>
  <c r="J237" i="11"/>
  <c r="F237" i="11"/>
  <c r="M237" i="11"/>
  <c r="I237" i="11"/>
  <c r="O237" i="11"/>
  <c r="L237" i="11"/>
  <c r="L185" i="11"/>
  <c r="H185" i="11"/>
  <c r="G185" i="11"/>
  <c r="N185" i="11"/>
  <c r="I185" i="11"/>
  <c r="M185" i="11"/>
  <c r="F185" i="11"/>
  <c r="J185" i="11"/>
  <c r="O185" i="11"/>
  <c r="K185" i="11"/>
  <c r="O290" i="11"/>
  <c r="K290" i="11"/>
  <c r="G290" i="11"/>
  <c r="N290" i="11"/>
  <c r="J290" i="11"/>
  <c r="F290" i="11"/>
  <c r="M290" i="11"/>
  <c r="I290" i="11"/>
  <c r="L290" i="11"/>
  <c r="H290" i="11"/>
  <c r="B290" i="11"/>
  <c r="C290" i="11" s="1"/>
  <c r="E290" i="11"/>
  <c r="D290" i="11"/>
  <c r="A291" i="11"/>
  <c r="A29" i="11"/>
  <c r="A133" i="11"/>
  <c r="A238" i="11"/>
  <c r="A80" i="11"/>
  <c r="A186" i="11"/>
  <c r="D133" i="11" l="1"/>
  <c r="E133" i="11"/>
  <c r="B133" i="11"/>
  <c r="C133" i="11" s="1"/>
  <c r="D238" i="11"/>
  <c r="B238" i="11"/>
  <c r="C238" i="11" s="1"/>
  <c r="E238" i="11"/>
  <c r="B186" i="11"/>
  <c r="C186" i="11" s="1"/>
  <c r="D186" i="11"/>
  <c r="E186" i="11"/>
  <c r="E80" i="11"/>
  <c r="D80" i="11"/>
  <c r="B80" i="11"/>
  <c r="C80" i="11" s="1"/>
  <c r="AB151" i="14"/>
  <c r="W151" i="14"/>
  <c r="X151" i="14" s="1"/>
  <c r="R123" i="14"/>
  <c r="M123" i="14"/>
  <c r="N123" i="14" s="1"/>
  <c r="AL47" i="14"/>
  <c r="AG47" i="14"/>
  <c r="AH47" i="14" s="1"/>
  <c r="L124" i="14"/>
  <c r="AF48" i="14"/>
  <c r="V152" i="14"/>
  <c r="E29" i="11"/>
  <c r="D29" i="11"/>
  <c r="B29" i="11"/>
  <c r="C29" i="11" s="1"/>
  <c r="H186" i="11"/>
  <c r="J186" i="11"/>
  <c r="O186" i="11"/>
  <c r="N186" i="11"/>
  <c r="F186" i="11"/>
  <c r="M186" i="11"/>
  <c r="L186" i="11"/>
  <c r="I186" i="11"/>
  <c r="K186" i="11"/>
  <c r="G186" i="11"/>
  <c r="N238" i="11"/>
  <c r="H238" i="11"/>
  <c r="J238" i="11"/>
  <c r="M238" i="11"/>
  <c r="F238" i="11"/>
  <c r="I238" i="11"/>
  <c r="K238" i="11"/>
  <c r="O238" i="11"/>
  <c r="L238" i="11"/>
  <c r="G238" i="11"/>
  <c r="M291" i="11"/>
  <c r="I291" i="11"/>
  <c r="L291" i="11"/>
  <c r="H291" i="11"/>
  <c r="O291" i="11"/>
  <c r="K291" i="11"/>
  <c r="G291" i="11"/>
  <c r="N291" i="11"/>
  <c r="J291" i="11"/>
  <c r="F291" i="11"/>
  <c r="D291" i="11"/>
  <c r="E291" i="11"/>
  <c r="B291" i="11"/>
  <c r="C291" i="11" s="1"/>
  <c r="A292" i="11"/>
  <c r="A81" i="11"/>
  <c r="A134" i="11"/>
  <c r="A187" i="11"/>
  <c r="A239" i="11"/>
  <c r="A30" i="11"/>
  <c r="D187" i="11" l="1"/>
  <c r="B187" i="11"/>
  <c r="C187" i="11" s="1"/>
  <c r="E187" i="11"/>
  <c r="E134" i="11"/>
  <c r="D134" i="11"/>
  <c r="B134" i="11"/>
  <c r="C134" i="11" s="1"/>
  <c r="B239" i="11"/>
  <c r="C239" i="11" s="1"/>
  <c r="D239" i="11"/>
  <c r="E239" i="11"/>
  <c r="B81" i="11"/>
  <c r="C81" i="11" s="1"/>
  <c r="E81" i="11"/>
  <c r="D81" i="11"/>
  <c r="R124" i="14"/>
  <c r="M124" i="14"/>
  <c r="N124" i="14" s="1"/>
  <c r="AB152" i="14"/>
  <c r="W152" i="14"/>
  <c r="X152" i="14" s="1"/>
  <c r="AL48" i="14"/>
  <c r="AG48" i="14"/>
  <c r="AH48" i="14" s="1"/>
  <c r="V153" i="14"/>
  <c r="L125" i="14"/>
  <c r="AF49" i="14"/>
  <c r="B30" i="11"/>
  <c r="C30" i="11" s="1"/>
  <c r="E30" i="11"/>
  <c r="D30" i="11"/>
  <c r="K239" i="11"/>
  <c r="F239" i="11"/>
  <c r="M239" i="11"/>
  <c r="G239" i="11"/>
  <c r="I239" i="11"/>
  <c r="L239" i="11"/>
  <c r="N239" i="11"/>
  <c r="J239" i="11"/>
  <c r="H239" i="11"/>
  <c r="O239" i="11"/>
  <c r="G187" i="11"/>
  <c r="K187" i="11"/>
  <c r="F187" i="11"/>
  <c r="M187" i="11"/>
  <c r="N187" i="11"/>
  <c r="L187" i="11"/>
  <c r="J187" i="11"/>
  <c r="O187" i="11"/>
  <c r="H187" i="11"/>
  <c r="I187" i="11"/>
  <c r="O292" i="11"/>
  <c r="K292" i="11"/>
  <c r="G292" i="11"/>
  <c r="N292" i="11"/>
  <c r="J292" i="11"/>
  <c r="F292" i="11"/>
  <c r="M292" i="11"/>
  <c r="I292" i="11"/>
  <c r="H292" i="11"/>
  <c r="L292" i="11"/>
  <c r="E292" i="11"/>
  <c r="B292" i="11"/>
  <c r="C292" i="11" s="1"/>
  <c r="D292" i="11"/>
  <c r="A293" i="11"/>
  <c r="A31" i="11"/>
  <c r="A240" i="11"/>
  <c r="A188" i="11"/>
  <c r="A135" i="11"/>
  <c r="A82" i="11"/>
  <c r="B240" i="11" l="1"/>
  <c r="C240" i="11" s="1"/>
  <c r="D240" i="11"/>
  <c r="E240" i="11"/>
  <c r="D82" i="11"/>
  <c r="E82" i="11"/>
  <c r="B82" i="11"/>
  <c r="C82" i="11" s="1"/>
  <c r="E135" i="11"/>
  <c r="D135" i="11"/>
  <c r="B135" i="11"/>
  <c r="C135" i="11" s="1"/>
  <c r="B188" i="11"/>
  <c r="C188" i="11" s="1"/>
  <c r="D188" i="11"/>
  <c r="E188" i="11"/>
  <c r="AB153" i="14"/>
  <c r="W153" i="14"/>
  <c r="X153" i="14" s="1"/>
  <c r="R125" i="14"/>
  <c r="M125" i="14"/>
  <c r="N125" i="14" s="1"/>
  <c r="AG49" i="14"/>
  <c r="AH49" i="14" s="1"/>
  <c r="AL49" i="14"/>
  <c r="L126" i="14"/>
  <c r="AF50" i="14"/>
  <c r="V154" i="14"/>
  <c r="B31" i="11"/>
  <c r="C31" i="11" s="1"/>
  <c r="E31" i="11"/>
  <c r="D31" i="11"/>
  <c r="G240" i="11"/>
  <c r="N240" i="11"/>
  <c r="J240" i="11"/>
  <c r="M240" i="11"/>
  <c r="L240" i="11"/>
  <c r="O240" i="11"/>
  <c r="F240" i="11"/>
  <c r="K240" i="11"/>
  <c r="H240" i="11"/>
  <c r="I240" i="11"/>
  <c r="J188" i="11"/>
  <c r="I188" i="11"/>
  <c r="N188" i="11"/>
  <c r="H188" i="11"/>
  <c r="G188" i="11"/>
  <c r="F188" i="11"/>
  <c r="M188" i="11"/>
  <c r="K188" i="11"/>
  <c r="O188" i="11"/>
  <c r="L188" i="11"/>
  <c r="M293" i="11"/>
  <c r="I293" i="11"/>
  <c r="L293" i="11"/>
  <c r="H293" i="11"/>
  <c r="O293" i="11"/>
  <c r="K293" i="11"/>
  <c r="G293" i="11"/>
  <c r="N293" i="11"/>
  <c r="J293" i="11"/>
  <c r="F293" i="11"/>
  <c r="E293" i="11"/>
  <c r="B293" i="11"/>
  <c r="C293" i="11" s="1"/>
  <c r="D293" i="11"/>
  <c r="A294" i="11"/>
  <c r="A32" i="11"/>
  <c r="A189" i="11"/>
  <c r="A83" i="11"/>
  <c r="A241" i="11"/>
  <c r="A136" i="11"/>
  <c r="E83" i="11" l="1"/>
  <c r="D83" i="11"/>
  <c r="B83" i="11"/>
  <c r="C83" i="11" s="1"/>
  <c r="B189" i="11"/>
  <c r="C189" i="11" s="1"/>
  <c r="D189" i="11"/>
  <c r="E189" i="11"/>
  <c r="B136" i="11"/>
  <c r="C136" i="11" s="1"/>
  <c r="D136" i="11"/>
  <c r="E136" i="11"/>
  <c r="D241" i="11"/>
  <c r="E241" i="11"/>
  <c r="B241" i="11"/>
  <c r="C241" i="11" s="1"/>
  <c r="M126" i="14"/>
  <c r="N126" i="14" s="1"/>
  <c r="R126" i="14"/>
  <c r="AB154" i="14"/>
  <c r="W154" i="14"/>
  <c r="X154" i="14" s="1"/>
  <c r="AG50" i="14"/>
  <c r="AH50" i="14" s="1"/>
  <c r="AL50" i="14"/>
  <c r="V155" i="14"/>
  <c r="L127" i="14"/>
  <c r="AF51" i="14"/>
  <c r="B32" i="11"/>
  <c r="C32" i="11" s="1"/>
  <c r="E32" i="11"/>
  <c r="D32" i="11"/>
  <c r="M189" i="11"/>
  <c r="L189" i="11"/>
  <c r="H189" i="11"/>
  <c r="O189" i="11"/>
  <c r="J189" i="11"/>
  <c r="K189" i="11"/>
  <c r="F189" i="11"/>
  <c r="N189" i="11"/>
  <c r="I189" i="11"/>
  <c r="G189" i="11"/>
  <c r="G241" i="11"/>
  <c r="J241" i="11"/>
  <c r="F241" i="11"/>
  <c r="M241" i="11"/>
  <c r="O241" i="11"/>
  <c r="I241" i="11"/>
  <c r="L241" i="11"/>
  <c r="N241" i="11"/>
  <c r="H241" i="11"/>
  <c r="K241" i="11"/>
  <c r="O294" i="11"/>
  <c r="K294" i="11"/>
  <c r="G294" i="11"/>
  <c r="N294" i="11"/>
  <c r="J294" i="11"/>
  <c r="F294" i="11"/>
  <c r="M294" i="11"/>
  <c r="I294" i="11"/>
  <c r="L294" i="11"/>
  <c r="H294" i="11"/>
  <c r="E294" i="11"/>
  <c r="D294" i="11"/>
  <c r="B294" i="11"/>
  <c r="C294" i="11" s="1"/>
  <c r="A295" i="11"/>
  <c r="A33" i="11"/>
  <c r="A242" i="11"/>
  <c r="A137" i="11"/>
  <c r="A84" i="11"/>
  <c r="A190" i="11"/>
  <c r="B242" i="11" l="1"/>
  <c r="C242" i="11" s="1"/>
  <c r="D242" i="11"/>
  <c r="E242" i="11"/>
  <c r="D190" i="11"/>
  <c r="E190" i="11"/>
  <c r="B190" i="11"/>
  <c r="C190" i="11" s="1"/>
  <c r="D84" i="11"/>
  <c r="B84" i="11"/>
  <c r="C84" i="11" s="1"/>
  <c r="E84" i="11"/>
  <c r="B137" i="11"/>
  <c r="C137" i="11" s="1"/>
  <c r="E137" i="11"/>
  <c r="D137" i="11"/>
  <c r="AB155" i="14"/>
  <c r="W155" i="14"/>
  <c r="X155" i="14" s="1"/>
  <c r="R127" i="14"/>
  <c r="M127" i="14"/>
  <c r="N127" i="14" s="1"/>
  <c r="AL51" i="14"/>
  <c r="AG51" i="14"/>
  <c r="AH51" i="14" s="1"/>
  <c r="AF52" i="14"/>
  <c r="L128" i="14"/>
  <c r="V156" i="14"/>
  <c r="D33" i="11"/>
  <c r="B33" i="11"/>
  <c r="C33" i="11" s="1"/>
  <c r="E33" i="11"/>
  <c r="O190" i="11"/>
  <c r="F190" i="11"/>
  <c r="K190" i="11"/>
  <c r="G190" i="11"/>
  <c r="M190" i="11"/>
  <c r="H190" i="11"/>
  <c r="L190" i="11"/>
  <c r="J190" i="11"/>
  <c r="I190" i="11"/>
  <c r="N190" i="11"/>
  <c r="J242" i="11"/>
  <c r="M242" i="11"/>
  <c r="G242" i="11"/>
  <c r="F242" i="11"/>
  <c r="I242" i="11"/>
  <c r="L242" i="11"/>
  <c r="K242" i="11"/>
  <c r="N242" i="11"/>
  <c r="O242" i="11"/>
  <c r="H242" i="11"/>
  <c r="M295" i="11"/>
  <c r="I295" i="11"/>
  <c r="L295" i="11"/>
  <c r="H295" i="11"/>
  <c r="O295" i="11"/>
  <c r="K295" i="11"/>
  <c r="G295" i="11"/>
  <c r="J295" i="11"/>
  <c r="F295" i="11"/>
  <c r="N295" i="11"/>
  <c r="D295" i="11"/>
  <c r="E295" i="11"/>
  <c r="B295" i="11"/>
  <c r="C295" i="11" s="1"/>
  <c r="A296" i="11"/>
  <c r="A191" i="11"/>
  <c r="A85" i="11"/>
  <c r="A243" i="11"/>
  <c r="A34" i="11"/>
  <c r="A138" i="11"/>
  <c r="D85" i="11" l="1"/>
  <c r="E85" i="11"/>
  <c r="B85" i="11"/>
  <c r="C85" i="11" s="1"/>
  <c r="E138" i="11"/>
  <c r="B138" i="11"/>
  <c r="C138" i="11" s="1"/>
  <c r="D138" i="11"/>
  <c r="D191" i="11"/>
  <c r="B191" i="11"/>
  <c r="C191" i="11" s="1"/>
  <c r="E191" i="11"/>
  <c r="B243" i="11"/>
  <c r="C243" i="11" s="1"/>
  <c r="D243" i="11"/>
  <c r="E243" i="11"/>
  <c r="M128" i="14"/>
  <c r="N128" i="14" s="1"/>
  <c r="R128" i="14"/>
  <c r="AB156" i="14"/>
  <c r="W156" i="14"/>
  <c r="X156" i="14" s="1"/>
  <c r="AG52" i="14"/>
  <c r="AH52" i="14" s="1"/>
  <c r="AL52" i="14"/>
  <c r="V157" i="14"/>
  <c r="L129" i="14"/>
  <c r="AF53" i="14"/>
  <c r="B34" i="11"/>
  <c r="C34" i="11" s="1"/>
  <c r="E34" i="11"/>
  <c r="D34" i="11"/>
  <c r="I243" i="11"/>
  <c r="G243" i="11"/>
  <c r="J243" i="11"/>
  <c r="F243" i="11"/>
  <c r="L243" i="11"/>
  <c r="O243" i="11"/>
  <c r="H243" i="11"/>
  <c r="K243" i="11"/>
  <c r="M243" i="11"/>
  <c r="N243" i="11"/>
  <c r="G191" i="11"/>
  <c r="I191" i="11"/>
  <c r="N191" i="11"/>
  <c r="M191" i="11"/>
  <c r="L191" i="11"/>
  <c r="K191" i="11"/>
  <c r="O191" i="11"/>
  <c r="H191" i="11"/>
  <c r="J191" i="11"/>
  <c r="F191" i="11"/>
  <c r="O296" i="11"/>
  <c r="K296" i="11"/>
  <c r="G296" i="11"/>
  <c r="N296" i="11"/>
  <c r="J296" i="11"/>
  <c r="F296" i="11"/>
  <c r="M296" i="11"/>
  <c r="I296" i="11"/>
  <c r="L296" i="11"/>
  <c r="H296" i="11"/>
  <c r="E296" i="11"/>
  <c r="B296" i="11"/>
  <c r="C296" i="11" s="1"/>
  <c r="D296" i="11"/>
  <c r="A297" i="11"/>
  <c r="A86" i="11"/>
  <c r="A139" i="11"/>
  <c r="A35" i="11"/>
  <c r="A192" i="11"/>
  <c r="A244" i="11"/>
  <c r="D139" i="11" l="1"/>
  <c r="B139" i="11"/>
  <c r="C139" i="11" s="1"/>
  <c r="E139" i="11"/>
  <c r="D244" i="11"/>
  <c r="E244" i="11"/>
  <c r="B244" i="11"/>
  <c r="C244" i="11" s="1"/>
  <c r="E86" i="11"/>
  <c r="D86" i="11"/>
  <c r="B86" i="11"/>
  <c r="C86" i="11" s="1"/>
  <c r="B192" i="11"/>
  <c r="C192" i="11" s="1"/>
  <c r="E192" i="11"/>
  <c r="D192" i="11"/>
  <c r="W157" i="14"/>
  <c r="X157" i="14" s="1"/>
  <c r="AB157" i="14"/>
  <c r="R129" i="14"/>
  <c r="M129" i="14"/>
  <c r="N129" i="14" s="1"/>
  <c r="AG53" i="14"/>
  <c r="AH53" i="14" s="1"/>
  <c r="AL53" i="14"/>
  <c r="L130" i="14"/>
  <c r="AF54" i="14"/>
  <c r="AF55" i="14" s="1"/>
  <c r="V158" i="14"/>
  <c r="D35" i="11"/>
  <c r="B35" i="11"/>
  <c r="C35" i="11" s="1"/>
  <c r="E35" i="11"/>
  <c r="L244" i="11"/>
  <c r="G244" i="11"/>
  <c r="J244" i="11"/>
  <c r="M244" i="11"/>
  <c r="N244" i="11"/>
  <c r="F244" i="11"/>
  <c r="I244" i="11"/>
  <c r="O244" i="11"/>
  <c r="H244" i="11"/>
  <c r="K244" i="11"/>
  <c r="F192" i="11"/>
  <c r="J192" i="11"/>
  <c r="L192" i="11"/>
  <c r="M192" i="11"/>
  <c r="K192" i="11"/>
  <c r="N192" i="11"/>
  <c r="I192" i="11"/>
  <c r="O192" i="11"/>
  <c r="G192" i="11"/>
  <c r="H192" i="11"/>
  <c r="M297" i="11"/>
  <c r="I297" i="11"/>
  <c r="L297" i="11"/>
  <c r="H297" i="11"/>
  <c r="O297" i="11"/>
  <c r="K297" i="11"/>
  <c r="G297" i="11"/>
  <c r="F297" i="11"/>
  <c r="N297" i="11"/>
  <c r="J297" i="11"/>
  <c r="D297" i="11"/>
  <c r="E297" i="11"/>
  <c r="B297" i="11"/>
  <c r="C297" i="11" s="1"/>
  <c r="A298" i="11"/>
  <c r="A245" i="11"/>
  <c r="A140" i="11"/>
  <c r="A193" i="11"/>
  <c r="A36" i="11"/>
  <c r="A87" i="11"/>
  <c r="B193" i="11" l="1"/>
  <c r="C193" i="11" s="1"/>
  <c r="D193" i="11"/>
  <c r="E193" i="11"/>
  <c r="D140" i="11"/>
  <c r="E140" i="11"/>
  <c r="B140" i="11"/>
  <c r="C140" i="11" s="1"/>
  <c r="E87" i="11"/>
  <c r="B87" i="11"/>
  <c r="C87" i="11" s="1"/>
  <c r="D87" i="11"/>
  <c r="E245" i="11"/>
  <c r="D245" i="11"/>
  <c r="B245" i="11"/>
  <c r="C245" i="11" s="1"/>
  <c r="AF56" i="14"/>
  <c r="AL55" i="14"/>
  <c r="AG55" i="14"/>
  <c r="M130" i="14"/>
  <c r="N130" i="14" s="1"/>
  <c r="R130" i="14"/>
  <c r="AB158" i="14"/>
  <c r="W158" i="14"/>
  <c r="X158" i="14" s="1"/>
  <c r="AG54" i="14"/>
  <c r="AH54" i="14" s="1"/>
  <c r="AL54" i="14"/>
  <c r="V159" i="14"/>
  <c r="L131" i="14"/>
  <c r="D36" i="11"/>
  <c r="B36" i="11"/>
  <c r="C36" i="11" s="1"/>
  <c r="E36" i="11"/>
  <c r="G245" i="11"/>
  <c r="K245" i="11"/>
  <c r="J245" i="11"/>
  <c r="M245" i="11"/>
  <c r="L245" i="11"/>
  <c r="F245" i="11"/>
  <c r="I245" i="11"/>
  <c r="N245" i="11"/>
  <c r="O245" i="11"/>
  <c r="H245" i="11"/>
  <c r="I193" i="11"/>
  <c r="H193" i="11"/>
  <c r="O193" i="11"/>
  <c r="M193" i="11"/>
  <c r="G193" i="11"/>
  <c r="F193" i="11"/>
  <c r="J193" i="11"/>
  <c r="N193" i="11"/>
  <c r="L193" i="11"/>
  <c r="K193" i="11"/>
  <c r="O298" i="11"/>
  <c r="K298" i="11"/>
  <c r="G298" i="11"/>
  <c r="N298" i="11"/>
  <c r="J298" i="11"/>
  <c r="F298" i="11"/>
  <c r="M298" i="11"/>
  <c r="I298" i="11"/>
  <c r="L298" i="11"/>
  <c r="H298" i="11"/>
  <c r="D298" i="11"/>
  <c r="B298" i="11"/>
  <c r="C298" i="11" s="1"/>
  <c r="E298" i="11"/>
  <c r="A299" i="11"/>
  <c r="A88" i="11"/>
  <c r="A141" i="11"/>
  <c r="A246" i="11"/>
  <c r="A37" i="11"/>
  <c r="A194" i="11"/>
  <c r="E141" i="11" l="1"/>
  <c r="D141" i="11"/>
  <c r="B141" i="11"/>
  <c r="C141" i="11" s="1"/>
  <c r="E194" i="11"/>
  <c r="D194" i="11"/>
  <c r="B194" i="11"/>
  <c r="C194" i="11" s="1"/>
  <c r="B88" i="11"/>
  <c r="C88" i="11" s="1"/>
  <c r="D88" i="11"/>
  <c r="E88" i="11"/>
  <c r="B246" i="11"/>
  <c r="C246" i="11" s="1"/>
  <c r="D246" i="11"/>
  <c r="E246" i="11"/>
  <c r="AB159" i="14"/>
  <c r="W159" i="14"/>
  <c r="X159" i="14" s="1"/>
  <c r="R131" i="14"/>
  <c r="M131" i="14"/>
  <c r="N131" i="14" s="1"/>
  <c r="AH55" i="14"/>
  <c r="AG56" i="14"/>
  <c r="AH56" i="14" s="1"/>
  <c r="AF57" i="14"/>
  <c r="AL56" i="14"/>
  <c r="V160" i="14"/>
  <c r="L132" i="14"/>
  <c r="D37" i="11"/>
  <c r="B37" i="11"/>
  <c r="C37" i="11" s="1"/>
  <c r="E37" i="11"/>
  <c r="L194" i="11"/>
  <c r="K194" i="11"/>
  <c r="G194" i="11"/>
  <c r="N194" i="11"/>
  <c r="I194" i="11"/>
  <c r="O194" i="11"/>
  <c r="J194" i="11"/>
  <c r="M194" i="11"/>
  <c r="F194" i="11"/>
  <c r="H194" i="11"/>
  <c r="J246" i="11"/>
  <c r="F246" i="11"/>
  <c r="M246" i="11"/>
  <c r="O246" i="11"/>
  <c r="N246" i="11"/>
  <c r="I246" i="11"/>
  <c r="L246" i="11"/>
  <c r="H246" i="11"/>
  <c r="K246" i="11"/>
  <c r="G246" i="11"/>
  <c r="M299" i="11"/>
  <c r="I299" i="11"/>
  <c r="L299" i="11"/>
  <c r="H299" i="11"/>
  <c r="O299" i="11"/>
  <c r="K299" i="11"/>
  <c r="G299" i="11"/>
  <c r="N299" i="11"/>
  <c r="J299" i="11"/>
  <c r="F299" i="11"/>
  <c r="D299" i="11"/>
  <c r="E299" i="11"/>
  <c r="B299" i="11"/>
  <c r="C299" i="11" s="1"/>
  <c r="A300" i="11"/>
  <c r="A38" i="11"/>
  <c r="A142" i="11"/>
  <c r="A195" i="11"/>
  <c r="A247" i="11"/>
  <c r="A89" i="11"/>
  <c r="D89" i="11" l="1"/>
  <c r="E89" i="11"/>
  <c r="B89" i="11"/>
  <c r="C89" i="11" s="1"/>
  <c r="B247" i="11"/>
  <c r="C247" i="11" s="1"/>
  <c r="D247" i="11"/>
  <c r="E247" i="11"/>
  <c r="B195" i="11"/>
  <c r="C195" i="11" s="1"/>
  <c r="E195" i="11"/>
  <c r="D195" i="11"/>
  <c r="D142" i="11"/>
  <c r="E142" i="11"/>
  <c r="B142" i="11"/>
  <c r="C142" i="11" s="1"/>
  <c r="M132" i="14"/>
  <c r="N132" i="14" s="1"/>
  <c r="R132" i="14"/>
  <c r="AG57" i="14"/>
  <c r="AH57" i="14" s="1"/>
  <c r="AL57" i="14"/>
  <c r="AB160" i="14"/>
  <c r="W160" i="14"/>
  <c r="X160" i="14" s="1"/>
  <c r="V161" i="14"/>
  <c r="L133" i="14"/>
  <c r="E38" i="11"/>
  <c r="D38" i="11"/>
  <c r="B38" i="11"/>
  <c r="C38" i="11" s="1"/>
  <c r="I247" i="11"/>
  <c r="M247" i="11"/>
  <c r="F247" i="11"/>
  <c r="H247" i="11"/>
  <c r="K247" i="11"/>
  <c r="N247" i="11"/>
  <c r="J247" i="11"/>
  <c r="L247" i="11"/>
  <c r="O247" i="11"/>
  <c r="G247" i="11"/>
  <c r="O195" i="11"/>
  <c r="N195" i="11"/>
  <c r="J195" i="11"/>
  <c r="F195" i="11"/>
  <c r="L195" i="11"/>
  <c r="G195" i="11"/>
  <c r="K195" i="11"/>
  <c r="I195" i="11"/>
  <c r="H195" i="11"/>
  <c r="M195" i="11"/>
  <c r="O300" i="11"/>
  <c r="K300" i="11"/>
  <c r="G300" i="11"/>
  <c r="N300" i="11"/>
  <c r="J300" i="11"/>
  <c r="F300" i="11"/>
  <c r="M300" i="11"/>
  <c r="I300" i="11"/>
  <c r="H300" i="11"/>
  <c r="L300" i="11"/>
  <c r="B300" i="11"/>
  <c r="C300" i="11" s="1"/>
  <c r="D300" i="11"/>
  <c r="E300" i="11"/>
  <c r="A301" i="11"/>
  <c r="A39" i="11"/>
  <c r="A90" i="11"/>
  <c r="A248" i="11"/>
  <c r="A196" i="11"/>
  <c r="A143" i="11"/>
  <c r="E143" i="11" l="1"/>
  <c r="D143" i="11"/>
  <c r="B143" i="11"/>
  <c r="C143" i="11" s="1"/>
  <c r="B196" i="11"/>
  <c r="C196" i="11" s="1"/>
  <c r="D196" i="11"/>
  <c r="E196" i="11"/>
  <c r="B248" i="11"/>
  <c r="C248" i="11" s="1"/>
  <c r="D248" i="11"/>
  <c r="E248" i="11"/>
  <c r="B90" i="11"/>
  <c r="C90" i="11" s="1"/>
  <c r="D90" i="11"/>
  <c r="E90" i="11"/>
  <c r="R133" i="14"/>
  <c r="M133" i="14"/>
  <c r="N133" i="14" s="1"/>
  <c r="AB161" i="14"/>
  <c r="W161" i="14"/>
  <c r="X161" i="14" s="1"/>
  <c r="L134" i="14"/>
  <c r="V162" i="14"/>
  <c r="D39" i="11"/>
  <c r="B39" i="11"/>
  <c r="C39" i="11" s="1"/>
  <c r="E39" i="11"/>
  <c r="F196" i="11"/>
  <c r="H196" i="11"/>
  <c r="M196" i="11"/>
  <c r="L196" i="11"/>
  <c r="O196" i="11"/>
  <c r="K196" i="11"/>
  <c r="J196" i="11"/>
  <c r="N196" i="11"/>
  <c r="G196" i="11"/>
  <c r="I196" i="11"/>
  <c r="H248" i="11"/>
  <c r="F248" i="11"/>
  <c r="I248" i="11"/>
  <c r="J248" i="11"/>
  <c r="L248" i="11"/>
  <c r="O248" i="11"/>
  <c r="K248" i="11"/>
  <c r="M248" i="11"/>
  <c r="N248" i="11"/>
  <c r="G248" i="11"/>
  <c r="M301" i="11"/>
  <c r="I301" i="11"/>
  <c r="L301" i="11"/>
  <c r="H301" i="11"/>
  <c r="O301" i="11"/>
  <c r="K301" i="11"/>
  <c r="G301" i="11"/>
  <c r="N301" i="11"/>
  <c r="J301" i="11"/>
  <c r="F301" i="11"/>
  <c r="D301" i="11"/>
  <c r="E301" i="11"/>
  <c r="B301" i="11"/>
  <c r="C301" i="11" s="1"/>
  <c r="A302" i="11"/>
  <c r="A197" i="11"/>
  <c r="A40" i="11"/>
  <c r="A144" i="11"/>
  <c r="A249" i="11"/>
  <c r="A91" i="11"/>
  <c r="D144" i="11" l="1"/>
  <c r="E144" i="11"/>
  <c r="B144" i="11"/>
  <c r="C144" i="11" s="1"/>
  <c r="E91" i="11"/>
  <c r="D91" i="11"/>
  <c r="B91" i="11"/>
  <c r="C91" i="11" s="1"/>
  <c r="B197" i="11"/>
  <c r="C197" i="11" s="1"/>
  <c r="E197" i="11"/>
  <c r="D197" i="11"/>
  <c r="B249" i="11"/>
  <c r="C249" i="11" s="1"/>
  <c r="E249" i="11"/>
  <c r="D249" i="11"/>
  <c r="AB162" i="14"/>
  <c r="W162" i="14"/>
  <c r="X162" i="14" s="1"/>
  <c r="M134" i="14"/>
  <c r="N134" i="14" s="1"/>
  <c r="R134" i="14"/>
  <c r="V163" i="14"/>
  <c r="L135" i="14"/>
  <c r="E40" i="11"/>
  <c r="D40" i="11"/>
  <c r="B40" i="11"/>
  <c r="C40" i="11" s="1"/>
  <c r="K249" i="11"/>
  <c r="O249" i="11"/>
  <c r="G249" i="11"/>
  <c r="F249" i="11"/>
  <c r="I249" i="11"/>
  <c r="L249" i="11"/>
  <c r="H249" i="11"/>
  <c r="J249" i="11"/>
  <c r="N249" i="11"/>
  <c r="M249" i="11"/>
  <c r="I197" i="11"/>
  <c r="K197" i="11"/>
  <c r="L197" i="11"/>
  <c r="J197" i="11"/>
  <c r="F197" i="11"/>
  <c r="H197" i="11"/>
  <c r="O197" i="11"/>
  <c r="N197" i="11"/>
  <c r="G197" i="11"/>
  <c r="M197" i="11"/>
  <c r="O302" i="11"/>
  <c r="K302" i="11"/>
  <c r="G302" i="11"/>
  <c r="N302" i="11"/>
  <c r="J302" i="11"/>
  <c r="F302" i="11"/>
  <c r="M302" i="11"/>
  <c r="I302" i="11"/>
  <c r="L302" i="11"/>
  <c r="H302" i="11"/>
  <c r="B302" i="11"/>
  <c r="C302" i="11" s="1"/>
  <c r="E302" i="11"/>
  <c r="D302" i="11"/>
  <c r="A303" i="11"/>
  <c r="A145" i="11"/>
  <c r="A250" i="11"/>
  <c r="A41" i="11"/>
  <c r="A92" i="11"/>
  <c r="A198" i="11"/>
  <c r="B198" i="11" l="1"/>
  <c r="C198" i="11" s="1"/>
  <c r="D198" i="11"/>
  <c r="E198" i="11"/>
  <c r="E145" i="11"/>
  <c r="D145" i="11"/>
  <c r="B145" i="11"/>
  <c r="C145" i="11" s="1"/>
  <c r="B250" i="11"/>
  <c r="C250" i="11" s="1"/>
  <c r="D250" i="11"/>
  <c r="E250" i="11"/>
  <c r="E92" i="11"/>
  <c r="D92" i="11"/>
  <c r="B92" i="11"/>
  <c r="C92" i="11" s="1"/>
  <c r="R135" i="14"/>
  <c r="M135" i="14"/>
  <c r="N135" i="14" s="1"/>
  <c r="AB163" i="14"/>
  <c r="W163" i="14"/>
  <c r="X163" i="14" s="1"/>
  <c r="L136" i="14"/>
  <c r="V164" i="14"/>
  <c r="E41" i="11"/>
  <c r="B41" i="11"/>
  <c r="C41" i="11" s="1"/>
  <c r="D41" i="11"/>
  <c r="H198" i="11"/>
  <c r="G198" i="11"/>
  <c r="N198" i="11"/>
  <c r="L198" i="11"/>
  <c r="F198" i="11"/>
  <c r="J198" i="11"/>
  <c r="M198" i="11"/>
  <c r="I198" i="11"/>
  <c r="O198" i="11"/>
  <c r="K198" i="11"/>
  <c r="F250" i="11"/>
  <c r="J250" i="11"/>
  <c r="I250" i="11"/>
  <c r="L250" i="11"/>
  <c r="O250" i="11"/>
  <c r="G250" i="11"/>
  <c r="N250" i="11"/>
  <c r="H250" i="11"/>
  <c r="K250" i="11"/>
  <c r="M250" i="11"/>
  <c r="M303" i="11"/>
  <c r="I303" i="11"/>
  <c r="L303" i="11"/>
  <c r="H303" i="11"/>
  <c r="O303" i="11"/>
  <c r="K303" i="11"/>
  <c r="G303" i="11"/>
  <c r="J303" i="11"/>
  <c r="F303" i="11"/>
  <c r="N303" i="11"/>
  <c r="B303" i="11"/>
  <c r="C303" i="11" s="1"/>
  <c r="E303" i="11"/>
  <c r="D303" i="11"/>
  <c r="A304" i="11"/>
  <c r="A93" i="11"/>
  <c r="A251" i="11"/>
  <c r="A199" i="11"/>
  <c r="A42" i="11"/>
  <c r="A146" i="11"/>
  <c r="B93" i="11" l="1"/>
  <c r="C93" i="11" s="1"/>
  <c r="D93" i="11"/>
  <c r="E93" i="11"/>
  <c r="B146" i="11"/>
  <c r="C146" i="11" s="1"/>
  <c r="D146" i="11"/>
  <c r="E146" i="11"/>
  <c r="B199" i="11"/>
  <c r="D199" i="11"/>
  <c r="E199" i="11"/>
  <c r="D251" i="11"/>
  <c r="E251" i="11"/>
  <c r="B251" i="11"/>
  <c r="C251" i="11" s="1"/>
  <c r="M136" i="14"/>
  <c r="N136" i="14" s="1"/>
  <c r="R136" i="14"/>
  <c r="AB164" i="14"/>
  <c r="W164" i="14"/>
  <c r="X164" i="14" s="1"/>
  <c r="L137" i="14"/>
  <c r="V165" i="14"/>
  <c r="D42" i="11"/>
  <c r="E42" i="11"/>
  <c r="B42" i="11"/>
  <c r="C42" i="11" s="1"/>
  <c r="I251" i="11"/>
  <c r="M251" i="11"/>
  <c r="L251" i="11"/>
  <c r="O251" i="11"/>
  <c r="N251" i="11"/>
  <c r="G251" i="11"/>
  <c r="H251" i="11"/>
  <c r="K251" i="11"/>
  <c r="J251" i="11"/>
  <c r="F251" i="11"/>
  <c r="K199" i="11"/>
  <c r="J199" i="11"/>
  <c r="F199" i="11"/>
  <c r="M199" i="11"/>
  <c r="H199" i="11"/>
  <c r="O199" i="11"/>
  <c r="L199" i="11"/>
  <c r="C199" i="11"/>
  <c r="G199" i="11"/>
  <c r="N199" i="11"/>
  <c r="I199" i="11"/>
  <c r="O304" i="11"/>
  <c r="K304" i="11"/>
  <c r="G304" i="11"/>
  <c r="N304" i="11"/>
  <c r="J304" i="11"/>
  <c r="F304" i="11"/>
  <c r="M304" i="11"/>
  <c r="I304" i="11"/>
  <c r="L304" i="11"/>
  <c r="H304" i="11"/>
  <c r="B304" i="11"/>
  <c r="C304" i="11" s="1"/>
  <c r="D304" i="11"/>
  <c r="E304" i="11"/>
  <c r="A305" i="11"/>
  <c r="A94" i="11"/>
  <c r="A43" i="11"/>
  <c r="A147" i="11"/>
  <c r="A200" i="11"/>
  <c r="A252" i="11"/>
  <c r="B252" i="11" l="1"/>
  <c r="C252" i="11" s="1"/>
  <c r="D252" i="11"/>
  <c r="E252" i="11"/>
  <c r="B94" i="11"/>
  <c r="C94" i="11" s="1"/>
  <c r="E94" i="11"/>
  <c r="D94" i="11"/>
  <c r="E200" i="11"/>
  <c r="B200" i="11"/>
  <c r="C200" i="11" s="1"/>
  <c r="D200" i="11"/>
  <c r="D147" i="11"/>
  <c r="E147" i="11"/>
  <c r="B147" i="11"/>
  <c r="C147" i="11" s="1"/>
  <c r="W165" i="14"/>
  <c r="X165" i="14" s="1"/>
  <c r="AB165" i="14"/>
  <c r="R137" i="14"/>
  <c r="M137" i="14"/>
  <c r="N137" i="14" s="1"/>
  <c r="V166" i="14"/>
  <c r="L138" i="14"/>
  <c r="E43" i="11"/>
  <c r="D43" i="11"/>
  <c r="B43" i="11"/>
  <c r="C43" i="11" s="1"/>
  <c r="H252" i="11"/>
  <c r="O252" i="11"/>
  <c r="K252" i="11"/>
  <c r="N252" i="11"/>
  <c r="G252" i="11"/>
  <c r="M252" i="11"/>
  <c r="I252" i="11"/>
  <c r="J252" i="11"/>
  <c r="L252" i="11"/>
  <c r="F252" i="11"/>
  <c r="O200" i="11"/>
  <c r="K200" i="11"/>
  <c r="J200" i="11"/>
  <c r="I200" i="11"/>
  <c r="N200" i="11"/>
  <c r="F200" i="11"/>
  <c r="L200" i="11"/>
  <c r="G200" i="11"/>
  <c r="M200" i="11"/>
  <c r="H200" i="11"/>
  <c r="M305" i="11"/>
  <c r="I305" i="11"/>
  <c r="L305" i="11"/>
  <c r="H305" i="11"/>
  <c r="O305" i="11"/>
  <c r="K305" i="11"/>
  <c r="G305" i="11"/>
  <c r="F305" i="11"/>
  <c r="N305" i="11"/>
  <c r="J305" i="11"/>
  <c r="E305" i="11"/>
  <c r="B305" i="11"/>
  <c r="C305" i="11" s="1"/>
  <c r="D305" i="11"/>
  <c r="A306" i="11"/>
  <c r="A95" i="11"/>
  <c r="A253" i="11"/>
  <c r="A201" i="11"/>
  <c r="A148" i="11"/>
  <c r="A44" i="11"/>
  <c r="B201" i="11" l="1"/>
  <c r="C201" i="11" s="1"/>
  <c r="D201" i="11"/>
  <c r="E201" i="11"/>
  <c r="B253" i="11"/>
  <c r="C253" i="11" s="1"/>
  <c r="E253" i="11"/>
  <c r="D253" i="11"/>
  <c r="D95" i="11"/>
  <c r="B95" i="11"/>
  <c r="C95" i="11" s="1"/>
  <c r="E95" i="11"/>
  <c r="D148" i="11"/>
  <c r="B148" i="11"/>
  <c r="C148" i="11" s="1"/>
  <c r="E148" i="11"/>
  <c r="AB166" i="14"/>
  <c r="W166" i="14"/>
  <c r="X166" i="14" s="1"/>
  <c r="M138" i="14"/>
  <c r="N138" i="14" s="1"/>
  <c r="R138" i="14"/>
  <c r="V167" i="14"/>
  <c r="L139" i="14"/>
  <c r="E44" i="11"/>
  <c r="D44" i="11"/>
  <c r="B44" i="11"/>
  <c r="C44" i="11" s="1"/>
  <c r="G253" i="11"/>
  <c r="O253" i="11"/>
  <c r="K253" i="11"/>
  <c r="H253" i="11"/>
  <c r="I253" i="11"/>
  <c r="N253" i="11"/>
  <c r="M253" i="11"/>
  <c r="J253" i="11"/>
  <c r="F253" i="11"/>
  <c r="L253" i="11"/>
  <c r="K201" i="11"/>
  <c r="F201" i="11"/>
  <c r="L201" i="11"/>
  <c r="H201" i="11"/>
  <c r="G201" i="11"/>
  <c r="N201" i="11"/>
  <c r="M201" i="11"/>
  <c r="J201" i="11"/>
  <c r="I201" i="11"/>
  <c r="O201" i="11"/>
  <c r="O306" i="11"/>
  <c r="K306" i="11"/>
  <c r="G306" i="11"/>
  <c r="N306" i="11"/>
  <c r="J306" i="11"/>
  <c r="F306" i="11"/>
  <c r="M306" i="11"/>
  <c r="I306" i="11"/>
  <c r="L306" i="11"/>
  <c r="H306" i="11"/>
  <c r="B306" i="11"/>
  <c r="C306" i="11" s="1"/>
  <c r="E306" i="11"/>
  <c r="D306" i="11"/>
  <c r="A307" i="11"/>
  <c r="A96" i="11"/>
  <c r="A45" i="11"/>
  <c r="A202" i="11"/>
  <c r="A254" i="11"/>
  <c r="A149" i="11"/>
  <c r="E149" i="11" l="1"/>
  <c r="B149" i="11"/>
  <c r="C149" i="11" s="1"/>
  <c r="D149" i="11"/>
  <c r="E96" i="11"/>
  <c r="B96" i="11"/>
  <c r="C96" i="11" s="1"/>
  <c r="D96" i="11"/>
  <c r="D254" i="11"/>
  <c r="B254" i="11"/>
  <c r="C254" i="11" s="1"/>
  <c r="E254" i="11"/>
  <c r="B202" i="11"/>
  <c r="C202" i="11" s="1"/>
  <c r="D202" i="11"/>
  <c r="E202" i="11"/>
  <c r="R139" i="14"/>
  <c r="M139" i="14"/>
  <c r="N139" i="14" s="1"/>
  <c r="AB167" i="14"/>
  <c r="W167" i="14"/>
  <c r="X167" i="14" s="1"/>
  <c r="L140" i="14"/>
  <c r="V168" i="14"/>
  <c r="D45" i="11"/>
  <c r="B45" i="11"/>
  <c r="C45" i="11" s="1"/>
  <c r="E45" i="11"/>
  <c r="N202" i="11"/>
  <c r="I202" i="11"/>
  <c r="H202" i="11"/>
  <c r="O202" i="11"/>
  <c r="K202" i="11"/>
  <c r="G202" i="11"/>
  <c r="L202" i="11"/>
  <c r="F202" i="11"/>
  <c r="M202" i="11"/>
  <c r="J202" i="11"/>
  <c r="J254" i="11"/>
  <c r="F254" i="11"/>
  <c r="N254" i="11"/>
  <c r="H254" i="11"/>
  <c r="K254" i="11"/>
  <c r="G254" i="11"/>
  <c r="M254" i="11"/>
  <c r="O254" i="11"/>
  <c r="I254" i="11"/>
  <c r="L254" i="11"/>
  <c r="M307" i="11"/>
  <c r="I307" i="11"/>
  <c r="L307" i="11"/>
  <c r="H307" i="11"/>
  <c r="O307" i="11"/>
  <c r="K307" i="11"/>
  <c r="G307" i="11"/>
  <c r="N307" i="11"/>
  <c r="J307" i="11"/>
  <c r="F307" i="11"/>
  <c r="D307" i="11"/>
  <c r="E307" i="11"/>
  <c r="B307" i="11"/>
  <c r="C307" i="11" s="1"/>
  <c r="A308" i="11"/>
  <c r="A150" i="11"/>
  <c r="A46" i="11"/>
  <c r="A255" i="11"/>
  <c r="A203" i="11"/>
  <c r="A97" i="11"/>
  <c r="B203" i="11" l="1"/>
  <c r="C203" i="11" s="1"/>
  <c r="D203" i="11"/>
  <c r="E203" i="11"/>
  <c r="B97" i="11"/>
  <c r="C97" i="11" s="1"/>
  <c r="E97" i="11"/>
  <c r="D97" i="11"/>
  <c r="D150" i="11"/>
  <c r="E150" i="11"/>
  <c r="B150" i="11"/>
  <c r="C150" i="11" s="1"/>
  <c r="B255" i="11"/>
  <c r="C255" i="11" s="1"/>
  <c r="D255" i="11"/>
  <c r="E255" i="11"/>
  <c r="AB168" i="14"/>
  <c r="W168" i="14"/>
  <c r="X168" i="14" s="1"/>
  <c r="M140" i="14"/>
  <c r="N140" i="14" s="1"/>
  <c r="R140" i="14"/>
  <c r="V169" i="14"/>
  <c r="L141" i="14"/>
  <c r="B46" i="11"/>
  <c r="C46" i="11" s="1"/>
  <c r="D46" i="11"/>
  <c r="E46" i="11"/>
  <c r="L203" i="11"/>
  <c r="K203" i="11"/>
  <c r="H203" i="11"/>
  <c r="G203" i="11"/>
  <c r="N203" i="11"/>
  <c r="I203" i="11"/>
  <c r="J203" i="11"/>
  <c r="F203" i="11"/>
  <c r="M203" i="11"/>
  <c r="O203" i="11"/>
  <c r="I255" i="11"/>
  <c r="M255" i="11"/>
  <c r="H255" i="11"/>
  <c r="K255" i="11"/>
  <c r="N255" i="11"/>
  <c r="L255" i="11"/>
  <c r="G255" i="11"/>
  <c r="J255" i="11"/>
  <c r="F255" i="11"/>
  <c r="O255" i="11"/>
  <c r="O308" i="11"/>
  <c r="K308" i="11"/>
  <c r="G308" i="11"/>
  <c r="N308" i="11"/>
  <c r="J308" i="11"/>
  <c r="F308" i="11"/>
  <c r="M308" i="11"/>
  <c r="I308" i="11"/>
  <c r="H308" i="11"/>
  <c r="L308" i="11"/>
  <c r="E308" i="11"/>
  <c r="D308" i="11"/>
  <c r="B308" i="11"/>
  <c r="C308" i="11" s="1"/>
  <c r="A309" i="11"/>
  <c r="A98" i="11"/>
  <c r="A47" i="11"/>
  <c r="A204" i="11"/>
  <c r="A256" i="11"/>
  <c r="A151" i="11"/>
  <c r="D151" i="11" l="1"/>
  <c r="B151" i="11"/>
  <c r="C151" i="11" s="1"/>
  <c r="E151" i="11"/>
  <c r="E98" i="11"/>
  <c r="B98" i="11"/>
  <c r="C98" i="11" s="1"/>
  <c r="D98" i="11"/>
  <c r="B256" i="11"/>
  <c r="C256" i="11" s="1"/>
  <c r="D256" i="11"/>
  <c r="E256" i="11"/>
  <c r="B204" i="11"/>
  <c r="C204" i="11" s="1"/>
  <c r="D204" i="11"/>
  <c r="E204" i="11"/>
  <c r="M141" i="14"/>
  <c r="N141" i="14" s="1"/>
  <c r="R141" i="14"/>
  <c r="AB169" i="14"/>
  <c r="W169" i="14"/>
  <c r="X169" i="14" s="1"/>
  <c r="L142" i="14"/>
  <c r="V170" i="14"/>
  <c r="E47" i="11"/>
  <c r="D47" i="11"/>
  <c r="B47" i="11"/>
  <c r="C47" i="11" s="1"/>
  <c r="H256" i="11"/>
  <c r="L256" i="11"/>
  <c r="K256" i="11"/>
  <c r="N256" i="11"/>
  <c r="M256" i="11"/>
  <c r="G256" i="11"/>
  <c r="J256" i="11"/>
  <c r="F256" i="11"/>
  <c r="I256" i="11"/>
  <c r="O256" i="11"/>
  <c r="O204" i="11"/>
  <c r="N204" i="11"/>
  <c r="K204" i="11"/>
  <c r="J204" i="11"/>
  <c r="G204" i="11"/>
  <c r="F204" i="11"/>
  <c r="M204" i="11"/>
  <c r="I204" i="11"/>
  <c r="L204" i="11"/>
  <c r="H204" i="11"/>
  <c r="M309" i="11"/>
  <c r="I309" i="11"/>
  <c r="L309" i="11"/>
  <c r="H309" i="11"/>
  <c r="O309" i="11"/>
  <c r="K309" i="11"/>
  <c r="G309" i="11"/>
  <c r="N309" i="11"/>
  <c r="J309" i="11"/>
  <c r="F309" i="11"/>
  <c r="E309" i="11"/>
  <c r="B309" i="11"/>
  <c r="C309" i="11" s="1"/>
  <c r="D309" i="11"/>
  <c r="A310" i="11"/>
  <c r="A99" i="11"/>
  <c r="A205" i="11"/>
  <c r="A152" i="11"/>
  <c r="A257" i="11"/>
  <c r="A48" i="11"/>
  <c r="E99" i="11" l="1"/>
  <c r="D99" i="11"/>
  <c r="B99" i="11"/>
  <c r="C99" i="11" s="1"/>
  <c r="E257" i="11"/>
  <c r="B257" i="11"/>
  <c r="C257" i="11" s="1"/>
  <c r="D257" i="11"/>
  <c r="B205" i="11"/>
  <c r="C205" i="11" s="1"/>
  <c r="D205" i="11"/>
  <c r="E205" i="11"/>
  <c r="D152" i="11"/>
  <c r="B152" i="11"/>
  <c r="C152" i="11" s="1"/>
  <c r="E152" i="11"/>
  <c r="AB170" i="14"/>
  <c r="W170" i="14"/>
  <c r="X170" i="14" s="1"/>
  <c r="R142" i="14"/>
  <c r="M142" i="14"/>
  <c r="N142" i="14" s="1"/>
  <c r="L143" i="14"/>
  <c r="AF151" i="14"/>
  <c r="E48" i="11"/>
  <c r="D48" i="11"/>
  <c r="B48" i="11"/>
  <c r="C48" i="11" s="1"/>
  <c r="G257" i="11"/>
  <c r="O257" i="11"/>
  <c r="N257" i="11"/>
  <c r="L257" i="11"/>
  <c r="J257" i="11"/>
  <c r="M257" i="11"/>
  <c r="K257" i="11"/>
  <c r="F257" i="11"/>
  <c r="I257" i="11"/>
  <c r="H257" i="11"/>
  <c r="H205" i="11"/>
  <c r="N205" i="11"/>
  <c r="M205" i="11"/>
  <c r="J205" i="11"/>
  <c r="I205" i="11"/>
  <c r="K205" i="11"/>
  <c r="O205" i="11"/>
  <c r="F205" i="11"/>
  <c r="G205" i="11"/>
  <c r="L205" i="11"/>
  <c r="O310" i="11"/>
  <c r="K310" i="11"/>
  <c r="G310" i="11"/>
  <c r="N310" i="11"/>
  <c r="J310" i="11"/>
  <c r="F310" i="11"/>
  <c r="M310" i="11"/>
  <c r="I310" i="11"/>
  <c r="L310" i="11"/>
  <c r="H310" i="11"/>
  <c r="E310" i="11"/>
  <c r="D310" i="11"/>
  <c r="B310" i="11"/>
  <c r="C310" i="11" s="1"/>
  <c r="A311" i="11"/>
  <c r="A49" i="11"/>
  <c r="A258" i="11"/>
  <c r="A206" i="11"/>
  <c r="A153" i="11"/>
  <c r="A100" i="11"/>
  <c r="D206" i="11" l="1"/>
  <c r="E206" i="11"/>
  <c r="B206" i="11"/>
  <c r="D100" i="11"/>
  <c r="B100" i="11"/>
  <c r="C100" i="11" s="1"/>
  <c r="E100" i="11"/>
  <c r="B258" i="11"/>
  <c r="C258" i="11" s="1"/>
  <c r="D258" i="11"/>
  <c r="E258" i="11"/>
  <c r="E153" i="11"/>
  <c r="D153" i="11"/>
  <c r="B153" i="11"/>
  <c r="C153" i="11" s="1"/>
  <c r="AL151" i="14"/>
  <c r="AG151" i="14"/>
  <c r="AH151" i="14" s="1"/>
  <c r="R143" i="14"/>
  <c r="M143" i="14"/>
  <c r="N143" i="14" s="1"/>
  <c r="AF152" i="14"/>
  <c r="L144" i="14"/>
  <c r="B49" i="11"/>
  <c r="C49" i="11" s="1"/>
  <c r="D49" i="11"/>
  <c r="E49" i="11"/>
  <c r="F258" i="11"/>
  <c r="N258" i="11"/>
  <c r="G258" i="11"/>
  <c r="I258" i="11"/>
  <c r="O258" i="11"/>
  <c r="K258" i="11"/>
  <c r="M258" i="11"/>
  <c r="L258" i="11"/>
  <c r="J258" i="11"/>
  <c r="H258" i="11"/>
  <c r="J206" i="11"/>
  <c r="K206" i="11"/>
  <c r="G206" i="11"/>
  <c r="F206" i="11"/>
  <c r="M206" i="11"/>
  <c r="L206" i="11"/>
  <c r="I206" i="11"/>
  <c r="N206" i="11"/>
  <c r="H206" i="11"/>
  <c r="O206" i="11"/>
  <c r="M311" i="11"/>
  <c r="I311" i="11"/>
  <c r="L311" i="11"/>
  <c r="H311" i="11"/>
  <c r="O311" i="11"/>
  <c r="K311" i="11"/>
  <c r="G311" i="11"/>
  <c r="J311" i="11"/>
  <c r="F311" i="11"/>
  <c r="N311" i="11"/>
  <c r="D311" i="11"/>
  <c r="E311" i="11"/>
  <c r="B311" i="11"/>
  <c r="C311" i="11" s="1"/>
  <c r="A312" i="11"/>
  <c r="A154" i="11"/>
  <c r="A50" i="11"/>
  <c r="A207" i="11"/>
  <c r="A259" i="11"/>
  <c r="A101" i="11"/>
  <c r="D101" i="11" l="1"/>
  <c r="E101" i="11"/>
  <c r="B101" i="11"/>
  <c r="C101" i="11" s="1"/>
  <c r="E154" i="11"/>
  <c r="D154" i="11"/>
  <c r="B154" i="11"/>
  <c r="C154" i="11" s="1"/>
  <c r="B259" i="11"/>
  <c r="D259" i="11"/>
  <c r="E259" i="11"/>
  <c r="B207" i="11"/>
  <c r="C207" i="11" s="1"/>
  <c r="D207" i="11"/>
  <c r="E207" i="11"/>
  <c r="AL152" i="14"/>
  <c r="AG152" i="14"/>
  <c r="AH152" i="14" s="1"/>
  <c r="R144" i="14"/>
  <c r="M144" i="14"/>
  <c r="N144" i="14" s="1"/>
  <c r="L145" i="14"/>
  <c r="AF153" i="14"/>
  <c r="E50" i="11"/>
  <c r="B50" i="11"/>
  <c r="C50" i="11" s="1"/>
  <c r="D50" i="11"/>
  <c r="C206" i="11"/>
  <c r="H207" i="11"/>
  <c r="G207" i="11"/>
  <c r="N207" i="11"/>
  <c r="M207" i="11"/>
  <c r="J207" i="11"/>
  <c r="O207" i="11"/>
  <c r="F207" i="11"/>
  <c r="K207" i="11"/>
  <c r="I207" i="11"/>
  <c r="L207" i="11"/>
  <c r="I259" i="11"/>
  <c r="M259" i="11"/>
  <c r="G259" i="11"/>
  <c r="J259" i="11"/>
  <c r="F259" i="11"/>
  <c r="O259" i="11"/>
  <c r="C259" i="11"/>
  <c r="L259" i="11"/>
  <c r="H259" i="11"/>
  <c r="K259" i="11"/>
  <c r="N259" i="11"/>
  <c r="O312" i="11"/>
  <c r="K312" i="11"/>
  <c r="G312" i="11"/>
  <c r="N312" i="11"/>
  <c r="J312" i="11"/>
  <c r="F312" i="11"/>
  <c r="M312" i="11"/>
  <c r="I312" i="11"/>
  <c r="L312" i="11"/>
  <c r="H312" i="11"/>
  <c r="E312" i="11"/>
  <c r="B312" i="11"/>
  <c r="C312" i="11" s="1"/>
  <c r="D312" i="11"/>
  <c r="A313" i="11"/>
  <c r="A102" i="11"/>
  <c r="A51" i="11"/>
  <c r="A260" i="11"/>
  <c r="A208" i="11"/>
  <c r="A155" i="11"/>
  <c r="B102" i="11" l="1"/>
  <c r="C102" i="11" s="1"/>
  <c r="E102" i="11"/>
  <c r="D102" i="11"/>
  <c r="B208" i="11"/>
  <c r="C208" i="11" s="1"/>
  <c r="E208" i="11"/>
  <c r="D208" i="11"/>
  <c r="D260" i="11"/>
  <c r="E260" i="11"/>
  <c r="B260" i="11"/>
  <c r="C260" i="11" s="1"/>
  <c r="D155" i="11"/>
  <c r="E155" i="11"/>
  <c r="B155" i="11"/>
  <c r="C155" i="11" s="1"/>
  <c r="AL153" i="14"/>
  <c r="AG153" i="14"/>
  <c r="AH153" i="14" s="1"/>
  <c r="R145" i="14"/>
  <c r="M145" i="14"/>
  <c r="N145" i="14" s="1"/>
  <c r="AF154" i="14"/>
  <c r="V96" i="14"/>
  <c r="D51" i="11"/>
  <c r="B51" i="11"/>
  <c r="C51" i="11" s="1"/>
  <c r="E51" i="11"/>
  <c r="K208" i="11"/>
  <c r="J208" i="11"/>
  <c r="G208" i="11"/>
  <c r="F208" i="11"/>
  <c r="M208" i="11"/>
  <c r="H208" i="11"/>
  <c r="I208" i="11"/>
  <c r="L208" i="11"/>
  <c r="O208" i="11"/>
  <c r="N208" i="11"/>
  <c r="H260" i="11"/>
  <c r="G260" i="11"/>
  <c r="J260" i="11"/>
  <c r="M260" i="11"/>
  <c r="L260" i="11"/>
  <c r="N260" i="11"/>
  <c r="F260" i="11"/>
  <c r="I260" i="11"/>
  <c r="O260" i="11"/>
  <c r="K260" i="11"/>
  <c r="M313" i="11"/>
  <c r="I313" i="11"/>
  <c r="L313" i="11"/>
  <c r="H313" i="11"/>
  <c r="O313" i="11"/>
  <c r="K313" i="11"/>
  <c r="G313" i="11"/>
  <c r="F313" i="11"/>
  <c r="N313" i="11"/>
  <c r="J313" i="11"/>
  <c r="D313" i="11"/>
  <c r="B313" i="11"/>
  <c r="C313" i="11" s="1"/>
  <c r="E313" i="11"/>
  <c r="A314" i="11"/>
  <c r="A156" i="11"/>
  <c r="A209" i="11"/>
  <c r="A261" i="11"/>
  <c r="A52" i="11"/>
  <c r="A103" i="11"/>
  <c r="B209" i="11" l="1"/>
  <c r="C209" i="11" s="1"/>
  <c r="D209" i="11"/>
  <c r="E209" i="11"/>
  <c r="D103" i="11"/>
  <c r="B103" i="11"/>
  <c r="C103" i="11" s="1"/>
  <c r="E103" i="11"/>
  <c r="B156" i="11"/>
  <c r="C156" i="11" s="1"/>
  <c r="E156" i="11"/>
  <c r="D156" i="11"/>
  <c r="E261" i="11"/>
  <c r="B261" i="11"/>
  <c r="C261" i="11" s="1"/>
  <c r="D261" i="11"/>
  <c r="AB96" i="14"/>
  <c r="W96" i="14"/>
  <c r="X96" i="14" s="1"/>
  <c r="AL154" i="14"/>
  <c r="AG154" i="14"/>
  <c r="AH154" i="14" s="1"/>
  <c r="AF155" i="14"/>
  <c r="V97" i="14"/>
  <c r="D52" i="11"/>
  <c r="E52" i="11"/>
  <c r="B52" i="11"/>
  <c r="C52" i="11" s="1"/>
  <c r="N209" i="11"/>
  <c r="M209" i="11"/>
  <c r="J209" i="11"/>
  <c r="I209" i="11"/>
  <c r="F209" i="11"/>
  <c r="L209" i="11"/>
  <c r="O209" i="11"/>
  <c r="H209" i="11"/>
  <c r="K209" i="11"/>
  <c r="G209" i="11"/>
  <c r="O314" i="11"/>
  <c r="K314" i="11"/>
  <c r="G314" i="11"/>
  <c r="N314" i="11"/>
  <c r="J314" i="11"/>
  <c r="F314" i="11"/>
  <c r="M314" i="11"/>
  <c r="I314" i="11"/>
  <c r="L314" i="11"/>
  <c r="H314" i="11"/>
  <c r="D314" i="11"/>
  <c r="B314" i="11"/>
  <c r="C314" i="11" s="1"/>
  <c r="E314" i="11"/>
  <c r="A315" i="11"/>
  <c r="G261" i="11"/>
  <c r="K261" i="11"/>
  <c r="O261" i="11"/>
  <c r="J261" i="11"/>
  <c r="M261" i="11"/>
  <c r="N261" i="11"/>
  <c r="F261" i="11"/>
  <c r="I261" i="11"/>
  <c r="L261" i="11"/>
  <c r="H261" i="11"/>
  <c r="A157" i="11"/>
  <c r="A104" i="11"/>
  <c r="A53" i="11"/>
  <c r="A262" i="11"/>
  <c r="A210" i="11"/>
  <c r="E210" i="11" l="1"/>
  <c r="D210" i="11"/>
  <c r="B210" i="11"/>
  <c r="C210" i="11" s="1"/>
  <c r="D157" i="11"/>
  <c r="B157" i="11"/>
  <c r="C157" i="11" s="1"/>
  <c r="E157" i="11"/>
  <c r="B262" i="11"/>
  <c r="C262" i="11" s="1"/>
  <c r="D262" i="11"/>
  <c r="E262" i="11"/>
  <c r="B104" i="11"/>
  <c r="C104" i="11" s="1"/>
  <c r="E104" i="11"/>
  <c r="D104" i="11"/>
  <c r="AL155" i="14"/>
  <c r="AG155" i="14"/>
  <c r="AH155" i="14" s="1"/>
  <c r="W97" i="14"/>
  <c r="X97" i="14" s="1"/>
  <c r="AB97" i="14"/>
  <c r="AF156" i="14"/>
  <c r="AF157" i="14" s="1"/>
  <c r="V98" i="14"/>
  <c r="B53" i="11"/>
  <c r="C53" i="11" s="1"/>
  <c r="E53" i="11"/>
  <c r="D53" i="11"/>
  <c r="G210" i="11"/>
  <c r="M210" i="11"/>
  <c r="L210" i="11"/>
  <c r="I210" i="11"/>
  <c r="H210" i="11"/>
  <c r="O210" i="11"/>
  <c r="N210" i="11"/>
  <c r="J210" i="11"/>
  <c r="F210" i="11"/>
  <c r="K210" i="11"/>
  <c r="F262" i="11"/>
  <c r="N262" i="11"/>
  <c r="M262" i="11"/>
  <c r="O262" i="11"/>
  <c r="H262" i="11"/>
  <c r="K262" i="11"/>
  <c r="J262" i="11"/>
  <c r="I262" i="11"/>
  <c r="L262" i="11"/>
  <c r="G262" i="11"/>
  <c r="M315" i="11"/>
  <c r="I315" i="11"/>
  <c r="L315" i="11"/>
  <c r="H315" i="11"/>
  <c r="O315" i="11"/>
  <c r="K315" i="11"/>
  <c r="G315" i="11"/>
  <c r="N315" i="11"/>
  <c r="J315" i="11"/>
  <c r="F315" i="11"/>
  <c r="D315" i="11"/>
  <c r="E315" i="11"/>
  <c r="B315" i="11"/>
  <c r="C315" i="11" s="1"/>
  <c r="A316" i="11"/>
  <c r="A105" i="11"/>
  <c r="A54" i="11"/>
  <c r="A158" i="11"/>
  <c r="A211" i="11"/>
  <c r="A263" i="11"/>
  <c r="B158" i="11" l="1"/>
  <c r="C158" i="11" s="1"/>
  <c r="D158" i="11"/>
  <c r="E158" i="11"/>
  <c r="B263" i="11"/>
  <c r="C263" i="11" s="1"/>
  <c r="D263" i="11"/>
  <c r="E263" i="11"/>
  <c r="E105" i="11"/>
  <c r="B105" i="11"/>
  <c r="C105" i="11" s="1"/>
  <c r="D105" i="11"/>
  <c r="B211" i="11"/>
  <c r="C211" i="11" s="1"/>
  <c r="D211" i="11"/>
  <c r="E211" i="11"/>
  <c r="AF158" i="14"/>
  <c r="AL157" i="14"/>
  <c r="AG157" i="14"/>
  <c r="AB98" i="14"/>
  <c r="W98" i="14"/>
  <c r="X98" i="14" s="1"/>
  <c r="AL156" i="14"/>
  <c r="AG156" i="14"/>
  <c r="V99" i="14"/>
  <c r="E54" i="11"/>
  <c r="B54" i="11"/>
  <c r="C54" i="11" s="1"/>
  <c r="D54" i="11"/>
  <c r="F263" i="11"/>
  <c r="G263" i="11"/>
  <c r="I263" i="11"/>
  <c r="L263" i="11"/>
  <c r="O263" i="11"/>
  <c r="H263" i="11"/>
  <c r="K263" i="11"/>
  <c r="M263" i="11"/>
  <c r="N263" i="11"/>
  <c r="J263" i="11"/>
  <c r="O316" i="11"/>
  <c r="K316" i="11"/>
  <c r="G316" i="11"/>
  <c r="N316" i="11"/>
  <c r="J316" i="11"/>
  <c r="F316" i="11"/>
  <c r="M316" i="11"/>
  <c r="I316" i="11"/>
  <c r="H316" i="11"/>
  <c r="L316" i="11"/>
  <c r="B316" i="11"/>
  <c r="C316" i="11" s="1"/>
  <c r="D316" i="11"/>
  <c r="E316" i="11"/>
  <c r="A317" i="11"/>
  <c r="I211" i="11"/>
  <c r="J211" i="11"/>
  <c r="O211" i="11"/>
  <c r="F211" i="11"/>
  <c r="L211" i="11"/>
  <c r="K211" i="11"/>
  <c r="H211" i="11"/>
  <c r="G211" i="11"/>
  <c r="M211" i="11"/>
  <c r="N211" i="11"/>
  <c r="A55" i="11"/>
  <c r="A106" i="11"/>
  <c r="A264" i="11"/>
  <c r="A212" i="11"/>
  <c r="A159" i="11"/>
  <c r="B106" i="11" l="1"/>
  <c r="C106" i="11" s="1"/>
  <c r="E106" i="11"/>
  <c r="D106" i="11"/>
  <c r="E159" i="11"/>
  <c r="B159" i="11"/>
  <c r="C159" i="11" s="1"/>
  <c r="D159" i="11"/>
  <c r="B212" i="11"/>
  <c r="C212" i="11" s="1"/>
  <c r="D212" i="11"/>
  <c r="E212" i="11"/>
  <c r="B264" i="11"/>
  <c r="D264" i="11"/>
  <c r="E264" i="11"/>
  <c r="AF159" i="14"/>
  <c r="AL158" i="14"/>
  <c r="AG158" i="14"/>
  <c r="AH158" i="14" s="1"/>
  <c r="AH156" i="14"/>
  <c r="AH157" i="14"/>
  <c r="W99" i="14"/>
  <c r="X99" i="14" s="1"/>
  <c r="AB99" i="14"/>
  <c r="V100" i="14"/>
  <c r="D55" i="11"/>
  <c r="B55" i="11"/>
  <c r="C55" i="11" s="1"/>
  <c r="E55" i="11"/>
  <c r="G212" i="11"/>
  <c r="F212" i="11"/>
  <c r="M212" i="11"/>
  <c r="I212" i="11"/>
  <c r="L212" i="11"/>
  <c r="O212" i="11"/>
  <c r="N212" i="11"/>
  <c r="J212" i="11"/>
  <c r="K212" i="11"/>
  <c r="H212" i="11"/>
  <c r="F264" i="11"/>
  <c r="I264" i="11"/>
  <c r="M264" i="11"/>
  <c r="H264" i="11"/>
  <c r="O264" i="11"/>
  <c r="K264" i="11"/>
  <c r="J264" i="11"/>
  <c r="L264" i="11"/>
  <c r="N264" i="11"/>
  <c r="G264" i="11"/>
  <c r="M317" i="11"/>
  <c r="I317" i="11"/>
  <c r="L317" i="11"/>
  <c r="H317" i="11"/>
  <c r="O317" i="11"/>
  <c r="K317" i="11"/>
  <c r="G317" i="11"/>
  <c r="N317" i="11"/>
  <c r="J317" i="11"/>
  <c r="F317" i="11"/>
  <c r="D317" i="11"/>
  <c r="E317" i="11"/>
  <c r="B317" i="11"/>
  <c r="C317" i="11" s="1"/>
  <c r="A318" i="11"/>
  <c r="A56" i="11"/>
  <c r="A160" i="11"/>
  <c r="A213" i="11"/>
  <c r="A265" i="11"/>
  <c r="A107" i="11"/>
  <c r="D160" i="11" l="1"/>
  <c r="B160" i="11"/>
  <c r="C160" i="11" s="1"/>
  <c r="E160" i="11"/>
  <c r="B265" i="11"/>
  <c r="C265" i="11" s="1"/>
  <c r="D265" i="11"/>
  <c r="E265" i="11"/>
  <c r="B213" i="11"/>
  <c r="C213" i="11" s="1"/>
  <c r="E213" i="11"/>
  <c r="D213" i="11"/>
  <c r="B107" i="11"/>
  <c r="C107" i="11" s="1"/>
  <c r="D107" i="11"/>
  <c r="E107" i="11"/>
  <c r="AG159" i="14"/>
  <c r="AH159" i="14" s="1"/>
  <c r="AL159" i="14"/>
  <c r="W100" i="14"/>
  <c r="X100" i="14" s="1"/>
  <c r="AB100" i="14"/>
  <c r="V101" i="14"/>
  <c r="E56" i="11"/>
  <c r="B56" i="11"/>
  <c r="C56" i="11" s="1"/>
  <c r="D56" i="11"/>
  <c r="J213" i="11"/>
  <c r="I213" i="11"/>
  <c r="F213" i="11"/>
  <c r="L213" i="11"/>
  <c r="G213" i="11"/>
  <c r="H213" i="11"/>
  <c r="O213" i="11"/>
  <c r="N213" i="11"/>
  <c r="K213" i="11"/>
  <c r="M213" i="11"/>
  <c r="C264" i="11"/>
  <c r="K265" i="11"/>
  <c r="G265" i="11"/>
  <c r="F265" i="11"/>
  <c r="I265" i="11"/>
  <c r="L265" i="11"/>
  <c r="J265" i="11"/>
  <c r="H265" i="11"/>
  <c r="N265" i="11"/>
  <c r="O265" i="11"/>
  <c r="M265" i="11"/>
  <c r="O318" i="11"/>
  <c r="K318" i="11"/>
  <c r="G318" i="11"/>
  <c r="N318" i="11"/>
  <c r="J318" i="11"/>
  <c r="F318" i="11"/>
  <c r="M318" i="11"/>
  <c r="I318" i="11"/>
  <c r="L318" i="11"/>
  <c r="H318" i="11"/>
  <c r="B318" i="11"/>
  <c r="C318" i="11" s="1"/>
  <c r="E318" i="11"/>
  <c r="D318" i="11"/>
  <c r="A319" i="11"/>
  <c r="A266" i="11"/>
  <c r="A214" i="11"/>
  <c r="F7" i="11"/>
  <c r="A108" i="11"/>
  <c r="A161" i="11"/>
  <c r="D214" i="11" l="1"/>
  <c r="E214" i="11"/>
  <c r="B214" i="11"/>
  <c r="C214" i="11" s="1"/>
  <c r="E161" i="11"/>
  <c r="D161" i="11"/>
  <c r="B161" i="11"/>
  <c r="C161" i="11" s="1"/>
  <c r="B266" i="11"/>
  <c r="C266" i="11" s="1"/>
  <c r="D266" i="11"/>
  <c r="E266" i="11"/>
  <c r="E108" i="11"/>
  <c r="B108" i="11"/>
  <c r="C108" i="11" s="1"/>
  <c r="D108" i="11"/>
  <c r="AB101" i="14"/>
  <c r="W101" i="14"/>
  <c r="X101" i="14" s="1"/>
  <c r="V102" i="14"/>
  <c r="I7" i="11"/>
  <c r="J7" i="11"/>
  <c r="G7" i="11"/>
  <c r="H7" i="11" s="1"/>
  <c r="M214" i="11"/>
  <c r="L214" i="11"/>
  <c r="I214" i="11"/>
  <c r="H214" i="11"/>
  <c r="O214" i="11"/>
  <c r="K214" i="11"/>
  <c r="N214" i="11"/>
  <c r="G214" i="11"/>
  <c r="F214" i="11"/>
  <c r="J214" i="11"/>
  <c r="I266" i="11"/>
  <c r="L266" i="11"/>
  <c r="O266" i="11"/>
  <c r="F266" i="11"/>
  <c r="G266" i="11"/>
  <c r="J266" i="11"/>
  <c r="H266" i="11"/>
  <c r="K266" i="11"/>
  <c r="N266" i="11"/>
  <c r="M266" i="11"/>
  <c r="M319" i="11"/>
  <c r="I319" i="11"/>
  <c r="L319" i="11"/>
  <c r="H319" i="11"/>
  <c r="O319" i="11"/>
  <c r="K319" i="11"/>
  <c r="G319" i="11"/>
  <c r="J319" i="11"/>
  <c r="F319" i="11"/>
  <c r="N319" i="11"/>
  <c r="B319" i="11"/>
  <c r="C319" i="11" s="1"/>
  <c r="D319" i="11"/>
  <c r="E319" i="11"/>
  <c r="A320" i="11"/>
  <c r="F8" i="11"/>
  <c r="A162" i="11"/>
  <c r="A109" i="11"/>
  <c r="A215" i="11"/>
  <c r="A267" i="11"/>
  <c r="D267" i="11" l="1"/>
  <c r="E267" i="11"/>
  <c r="B267" i="11"/>
  <c r="C267" i="11" s="1"/>
  <c r="B215" i="11"/>
  <c r="C215" i="11" s="1"/>
  <c r="E215" i="11"/>
  <c r="D215" i="11"/>
  <c r="B109" i="11"/>
  <c r="C109" i="11" s="1"/>
  <c r="E109" i="11"/>
  <c r="D109" i="11"/>
  <c r="E162" i="11"/>
  <c r="D162" i="11"/>
  <c r="B162" i="11"/>
  <c r="C162" i="11" s="1"/>
  <c r="AB102" i="14"/>
  <c r="W102" i="14"/>
  <c r="X102" i="14" s="1"/>
  <c r="V103" i="14"/>
  <c r="I8" i="11"/>
  <c r="G8" i="11"/>
  <c r="H8" i="11" s="1"/>
  <c r="J8" i="11"/>
  <c r="M267" i="11"/>
  <c r="L267" i="11"/>
  <c r="O267" i="11"/>
  <c r="H267" i="11"/>
  <c r="K267" i="11"/>
  <c r="N267" i="11"/>
  <c r="G267" i="11"/>
  <c r="I267" i="11"/>
  <c r="J267" i="11"/>
  <c r="F267" i="11"/>
  <c r="O320" i="11"/>
  <c r="K320" i="11"/>
  <c r="G320" i="11"/>
  <c r="N320" i="11"/>
  <c r="J320" i="11"/>
  <c r="F320" i="11"/>
  <c r="M320" i="11"/>
  <c r="I320" i="11"/>
  <c r="L320" i="11"/>
  <c r="H320" i="11"/>
  <c r="B320" i="11"/>
  <c r="C320" i="11" s="1"/>
  <c r="D320" i="11"/>
  <c r="E320" i="11"/>
  <c r="A321" i="11"/>
  <c r="O215" i="11"/>
  <c r="F215" i="11"/>
  <c r="L215" i="11"/>
  <c r="K215" i="11"/>
  <c r="H215" i="11"/>
  <c r="G215" i="11"/>
  <c r="N215" i="11"/>
  <c r="I215" i="11"/>
  <c r="M215" i="11"/>
  <c r="J215" i="11"/>
  <c r="A268" i="11"/>
  <c r="F60" i="11"/>
  <c r="F113" i="11"/>
  <c r="F9" i="11"/>
  <c r="B268" i="11" l="1"/>
  <c r="C268" i="11" s="1"/>
  <c r="D268" i="11"/>
  <c r="E268" i="11"/>
  <c r="J113" i="11"/>
  <c r="G113" i="11"/>
  <c r="H113" i="11" s="1"/>
  <c r="I113" i="11"/>
  <c r="J60" i="11"/>
  <c r="I60" i="11"/>
  <c r="G60" i="11"/>
  <c r="H60" i="11" s="1"/>
  <c r="AB103" i="14"/>
  <c r="W103" i="14"/>
  <c r="X103" i="14" s="1"/>
  <c r="V104" i="14"/>
  <c r="I9" i="11"/>
  <c r="G9" i="11"/>
  <c r="H9" i="11" s="1"/>
  <c r="J9" i="11"/>
  <c r="M321" i="11"/>
  <c r="I321" i="11"/>
  <c r="L321" i="11"/>
  <c r="H321" i="11"/>
  <c r="O321" i="11"/>
  <c r="K321" i="11"/>
  <c r="G321" i="11"/>
  <c r="F321" i="11"/>
  <c r="N321" i="11"/>
  <c r="J321" i="11"/>
  <c r="E321" i="11"/>
  <c r="B321" i="11"/>
  <c r="C321" i="11" s="1"/>
  <c r="D321" i="11"/>
  <c r="L268" i="11"/>
  <c r="O268" i="11"/>
  <c r="I268" i="11"/>
  <c r="H268" i="11"/>
  <c r="K268" i="11"/>
  <c r="N268" i="11"/>
  <c r="G268" i="11"/>
  <c r="M268" i="11"/>
  <c r="F268" i="11"/>
  <c r="J268" i="11"/>
  <c r="F61" i="11"/>
  <c r="F10" i="11"/>
  <c r="F114" i="11"/>
  <c r="J61" i="11" l="1"/>
  <c r="I61" i="11"/>
  <c r="G61" i="11"/>
  <c r="H61" i="11" s="1"/>
  <c r="J114" i="11"/>
  <c r="I114" i="11"/>
  <c r="G114" i="11"/>
  <c r="H114" i="11" s="1"/>
  <c r="W104" i="14"/>
  <c r="X104" i="14" s="1"/>
  <c r="AB104" i="14"/>
  <c r="V105" i="14"/>
  <c r="J10" i="11"/>
  <c r="I10" i="11"/>
  <c r="G10" i="11"/>
  <c r="H10" i="11" s="1"/>
  <c r="F62" i="11"/>
  <c r="F115" i="11"/>
  <c r="F11" i="11"/>
  <c r="I115" i="11" l="1"/>
  <c r="J115" i="11"/>
  <c r="G115" i="11"/>
  <c r="H115" i="11" s="1"/>
  <c r="J62" i="11"/>
  <c r="G62" i="11"/>
  <c r="H62" i="11" s="1"/>
  <c r="I62" i="11"/>
  <c r="W105" i="14"/>
  <c r="X105" i="14" s="1"/>
  <c r="AB105" i="14"/>
  <c r="V106" i="14"/>
  <c r="J11" i="11"/>
  <c r="I11" i="11"/>
  <c r="G11" i="11"/>
  <c r="H11" i="11" s="1"/>
  <c r="F63" i="11"/>
  <c r="F12" i="11"/>
  <c r="F116" i="11"/>
  <c r="J63" i="11" l="1"/>
  <c r="I63" i="11"/>
  <c r="G63" i="11"/>
  <c r="H63" i="11" s="1"/>
  <c r="J116" i="11"/>
  <c r="I116" i="11"/>
  <c r="G116" i="11"/>
  <c r="H116" i="11" s="1"/>
  <c r="AB106" i="14"/>
  <c r="W106" i="14"/>
  <c r="X106" i="14" s="1"/>
  <c r="V107" i="14"/>
  <c r="J12" i="11"/>
  <c r="G12" i="11"/>
  <c r="H12" i="11" s="1"/>
  <c r="I12" i="11"/>
  <c r="F117" i="11"/>
  <c r="F13" i="11"/>
  <c r="F64" i="11"/>
  <c r="J117" i="11" l="1"/>
  <c r="G117" i="11"/>
  <c r="H117" i="11" s="1"/>
  <c r="I117" i="11"/>
  <c r="J64" i="11"/>
  <c r="I64" i="11"/>
  <c r="G64" i="11"/>
  <c r="H64" i="11" s="1"/>
  <c r="AB107" i="14"/>
  <c r="W107" i="14"/>
  <c r="X107" i="14" s="1"/>
  <c r="V108" i="14"/>
  <c r="J13" i="11"/>
  <c r="G13" i="11"/>
  <c r="H13" i="11" s="1"/>
  <c r="I13" i="11"/>
  <c r="F65" i="11"/>
  <c r="F118" i="11"/>
  <c r="F14" i="11"/>
  <c r="J118" i="11" l="1"/>
  <c r="I118" i="11"/>
  <c r="G118" i="11"/>
  <c r="H118" i="11" s="1"/>
  <c r="J65" i="11"/>
  <c r="G65" i="11"/>
  <c r="H65" i="11" s="1"/>
  <c r="I65" i="11"/>
  <c r="AB108" i="14"/>
  <c r="W108" i="14"/>
  <c r="X108" i="14" s="1"/>
  <c r="V109" i="14"/>
  <c r="J14" i="11"/>
  <c r="I14" i="11"/>
  <c r="G14" i="11"/>
  <c r="H14" i="11" s="1"/>
  <c r="F119" i="11"/>
  <c r="F66" i="11"/>
  <c r="F15" i="11"/>
  <c r="J66" i="11" l="1"/>
  <c r="I66" i="11"/>
  <c r="G66" i="11"/>
  <c r="H66" i="11" s="1"/>
  <c r="I119" i="11"/>
  <c r="J119" i="11"/>
  <c r="G119" i="11"/>
  <c r="H119" i="11" s="1"/>
  <c r="AB109" i="14"/>
  <c r="W109" i="14"/>
  <c r="X109" i="14" s="1"/>
  <c r="V110" i="14"/>
  <c r="I15" i="11"/>
  <c r="J15" i="11"/>
  <c r="G15" i="11"/>
  <c r="H15" i="11" s="1"/>
  <c r="F16" i="11"/>
  <c r="F120" i="11"/>
  <c r="F67" i="11"/>
  <c r="I67" i="11" l="1"/>
  <c r="J67" i="11"/>
  <c r="G67" i="11"/>
  <c r="H67" i="11" s="1"/>
  <c r="J120" i="11"/>
  <c r="I120" i="11"/>
  <c r="G120" i="11"/>
  <c r="H120" i="11" s="1"/>
  <c r="AB110" i="14"/>
  <c r="W110" i="14"/>
  <c r="X110" i="14" s="1"/>
  <c r="V111" i="14"/>
  <c r="I16" i="11"/>
  <c r="G16" i="11"/>
  <c r="H16" i="11" s="1"/>
  <c r="J16" i="11"/>
  <c r="F17" i="11"/>
  <c r="F68" i="11"/>
  <c r="F121" i="11"/>
  <c r="J68" i="11" l="1"/>
  <c r="G68" i="11"/>
  <c r="H68" i="11" s="1"/>
  <c r="I68" i="11"/>
  <c r="J121" i="11"/>
  <c r="I121" i="11"/>
  <c r="G121" i="11"/>
  <c r="H121" i="11" s="1"/>
  <c r="AB111" i="14"/>
  <c r="W111" i="14"/>
  <c r="X111" i="14" s="1"/>
  <c r="V112" i="14"/>
  <c r="G17" i="11"/>
  <c r="H17" i="11" s="1"/>
  <c r="I17" i="11"/>
  <c r="J17" i="11"/>
  <c r="F69" i="11"/>
  <c r="F122" i="11"/>
  <c r="F18" i="11"/>
  <c r="J122" i="11" l="1"/>
  <c r="I122" i="11"/>
  <c r="G122" i="11"/>
  <c r="H122" i="11" s="1"/>
  <c r="J69" i="11"/>
  <c r="I69" i="11"/>
  <c r="G69" i="11"/>
  <c r="H69" i="11" s="1"/>
  <c r="AB112" i="14"/>
  <c r="W112" i="14"/>
  <c r="X112" i="14" s="1"/>
  <c r="V113" i="14"/>
  <c r="J18" i="11"/>
  <c r="I18" i="11"/>
  <c r="G18" i="11"/>
  <c r="H18" i="11" s="1"/>
  <c r="F123" i="11"/>
  <c r="F70" i="11"/>
  <c r="F19" i="11"/>
  <c r="J123" i="11" l="1"/>
  <c r="I123" i="11"/>
  <c r="G123" i="11"/>
  <c r="H123" i="11" s="1"/>
  <c r="J70" i="11"/>
  <c r="G70" i="11"/>
  <c r="H70" i="11" s="1"/>
  <c r="I70" i="11"/>
  <c r="AB113" i="14"/>
  <c r="W113" i="14"/>
  <c r="X113" i="14" s="1"/>
  <c r="V114" i="14"/>
  <c r="G19" i="11"/>
  <c r="H19" i="11" s="1"/>
  <c r="I19" i="11"/>
  <c r="J19" i="11"/>
  <c r="F20" i="11"/>
  <c r="F124" i="11"/>
  <c r="F71" i="11"/>
  <c r="J124" i="11" l="1"/>
  <c r="I124" i="11"/>
  <c r="G124" i="11"/>
  <c r="H124" i="11" s="1"/>
  <c r="J71" i="11"/>
  <c r="I71" i="11"/>
  <c r="G71" i="11"/>
  <c r="H71" i="11" s="1"/>
  <c r="AB114" i="14"/>
  <c r="W114" i="14"/>
  <c r="X114" i="14" s="1"/>
  <c r="V115" i="14"/>
  <c r="I20" i="11"/>
  <c r="G20" i="11"/>
  <c r="H20" i="11" s="1"/>
  <c r="J20" i="11"/>
  <c r="F72" i="11"/>
  <c r="F125" i="11"/>
  <c r="F21" i="11"/>
  <c r="J125" i="11" l="1"/>
  <c r="I125" i="11"/>
  <c r="G125" i="11"/>
  <c r="H125" i="11" s="1"/>
  <c r="I72" i="11"/>
  <c r="J72" i="11"/>
  <c r="G72" i="11"/>
  <c r="H72" i="11" s="1"/>
  <c r="AB115" i="14"/>
  <c r="W115" i="14"/>
  <c r="X115" i="14" s="1"/>
  <c r="V116" i="14"/>
  <c r="J21" i="11"/>
  <c r="I21" i="11"/>
  <c r="G21" i="11"/>
  <c r="H21" i="11" s="1"/>
  <c r="F22" i="11"/>
  <c r="F126" i="11"/>
  <c r="F73" i="11"/>
  <c r="J126" i="11" l="1"/>
  <c r="G126" i="11"/>
  <c r="H126" i="11" s="1"/>
  <c r="I126" i="11"/>
  <c r="J73" i="11"/>
  <c r="I73" i="11"/>
  <c r="G73" i="11"/>
  <c r="H73" i="11" s="1"/>
  <c r="AB116" i="14"/>
  <c r="W116" i="14"/>
  <c r="X116" i="14" s="1"/>
  <c r="V117" i="14"/>
  <c r="J22" i="11"/>
  <c r="I22" i="11"/>
  <c r="G22" i="11"/>
  <c r="H22" i="11" s="1"/>
  <c r="F74" i="11"/>
  <c r="F127" i="11"/>
  <c r="F23" i="11"/>
  <c r="J127" i="11" l="1"/>
  <c r="I127" i="11"/>
  <c r="G127" i="11"/>
  <c r="H127" i="11" s="1"/>
  <c r="J74" i="11"/>
  <c r="I74" i="11"/>
  <c r="G74" i="11"/>
  <c r="H74" i="11" s="1"/>
  <c r="AB117" i="14"/>
  <c r="W117" i="14"/>
  <c r="X117" i="14" s="1"/>
  <c r="V118" i="14"/>
  <c r="I23" i="11"/>
  <c r="J23" i="11"/>
  <c r="G23" i="11"/>
  <c r="H23" i="11" s="1"/>
  <c r="F75" i="11"/>
  <c r="F24" i="11"/>
  <c r="F128" i="11"/>
  <c r="J75" i="11" l="1"/>
  <c r="I75" i="11"/>
  <c r="G75" i="11"/>
  <c r="H75" i="11" s="1"/>
  <c r="J128" i="11"/>
  <c r="I128" i="11"/>
  <c r="G128" i="11"/>
  <c r="H128" i="11" s="1"/>
  <c r="AB118" i="14"/>
  <c r="W118" i="14"/>
  <c r="X118" i="14" s="1"/>
  <c r="V119" i="14"/>
  <c r="J24" i="11"/>
  <c r="I24" i="11"/>
  <c r="G24" i="11"/>
  <c r="H24" i="11" s="1"/>
  <c r="F129" i="11"/>
  <c r="F25" i="11"/>
  <c r="F76" i="11"/>
  <c r="J129" i="11" l="1"/>
  <c r="I129" i="11"/>
  <c r="G129" i="11"/>
  <c r="H129" i="11" s="1"/>
  <c r="J76" i="11"/>
  <c r="G76" i="11"/>
  <c r="H76" i="11" s="1"/>
  <c r="I76" i="11"/>
  <c r="AB119" i="14"/>
  <c r="W119" i="14"/>
  <c r="X119" i="14" s="1"/>
  <c r="V120" i="14"/>
  <c r="J25" i="11"/>
  <c r="G25" i="11"/>
  <c r="H25" i="11" s="1"/>
  <c r="I25" i="11"/>
  <c r="F77" i="11"/>
  <c r="F26" i="11"/>
  <c r="F130" i="11"/>
  <c r="J77" i="11" l="1"/>
  <c r="I77" i="11"/>
  <c r="G77" i="11"/>
  <c r="H77" i="11" s="1"/>
  <c r="J130" i="11"/>
  <c r="I130" i="11"/>
  <c r="G130" i="11"/>
  <c r="H130" i="11" s="1"/>
  <c r="AB120" i="14"/>
  <c r="W120" i="14"/>
  <c r="X120" i="14" s="1"/>
  <c r="V121" i="14"/>
  <c r="I26" i="11"/>
  <c r="G26" i="11"/>
  <c r="H26" i="11" s="1"/>
  <c r="J26" i="11"/>
  <c r="F131" i="11"/>
  <c r="F27" i="11"/>
  <c r="F78" i="11"/>
  <c r="J131" i="11" l="1"/>
  <c r="I131" i="11"/>
  <c r="G131" i="11"/>
  <c r="H131" i="11" s="1"/>
  <c r="J78" i="11"/>
  <c r="G78" i="11"/>
  <c r="H78" i="11" s="1"/>
  <c r="I78" i="11"/>
  <c r="AB121" i="14"/>
  <c r="W121" i="14"/>
  <c r="X121" i="14" s="1"/>
  <c r="V122" i="14"/>
  <c r="G27" i="11"/>
  <c r="H27" i="11" s="1"/>
  <c r="J27" i="11"/>
  <c r="I27" i="11"/>
  <c r="F28" i="11"/>
  <c r="F79" i="11"/>
  <c r="F132" i="11"/>
  <c r="J79" i="11" l="1"/>
  <c r="I79" i="11"/>
  <c r="G79" i="11"/>
  <c r="H79" i="11" s="1"/>
  <c r="J132" i="11"/>
  <c r="G132" i="11"/>
  <c r="H132" i="11" s="1"/>
  <c r="I132" i="11"/>
  <c r="AB122" i="14"/>
  <c r="W122" i="14"/>
  <c r="X122" i="14" s="1"/>
  <c r="V123" i="14"/>
  <c r="I28" i="11"/>
  <c r="J28" i="11"/>
  <c r="G28" i="11"/>
  <c r="H28" i="11" s="1"/>
  <c r="F133" i="11"/>
  <c r="F29" i="11"/>
  <c r="F80" i="11"/>
  <c r="I133" i="11" l="1"/>
  <c r="J133" i="11"/>
  <c r="G133" i="11"/>
  <c r="H133" i="11" s="1"/>
  <c r="J80" i="11"/>
  <c r="I80" i="11"/>
  <c r="G80" i="11"/>
  <c r="H80" i="11" s="1"/>
  <c r="AB123" i="14"/>
  <c r="W123" i="14"/>
  <c r="X123" i="14" s="1"/>
  <c r="V124" i="14"/>
  <c r="I29" i="11"/>
  <c r="J29" i="11"/>
  <c r="G29" i="11"/>
  <c r="H29" i="11" s="1"/>
  <c r="F81" i="11"/>
  <c r="F30" i="11"/>
  <c r="F134" i="11"/>
  <c r="J81" i="11" l="1"/>
  <c r="I81" i="11"/>
  <c r="G81" i="11"/>
  <c r="H81" i="11" s="1"/>
  <c r="I134" i="11"/>
  <c r="J134" i="11"/>
  <c r="G134" i="11"/>
  <c r="H134" i="11" s="1"/>
  <c r="AB124" i="14"/>
  <c r="W124" i="14"/>
  <c r="X124" i="14" s="1"/>
  <c r="V125" i="14"/>
  <c r="J30" i="11"/>
  <c r="G30" i="11"/>
  <c r="H30" i="11" s="1"/>
  <c r="I30" i="11"/>
  <c r="F31" i="11"/>
  <c r="F135" i="11"/>
  <c r="F82" i="11"/>
  <c r="I135" i="11" l="1"/>
  <c r="J135" i="11"/>
  <c r="G135" i="11"/>
  <c r="H135" i="11" s="1"/>
  <c r="J82" i="11"/>
  <c r="G82" i="11"/>
  <c r="H82" i="11" s="1"/>
  <c r="I82" i="11"/>
  <c r="AB125" i="14"/>
  <c r="W125" i="14"/>
  <c r="X125" i="14" s="1"/>
  <c r="V126" i="14"/>
  <c r="J31" i="11"/>
  <c r="G31" i="11"/>
  <c r="H31" i="11" s="1"/>
  <c r="I31" i="11"/>
  <c r="F83" i="11"/>
  <c r="F32" i="11"/>
  <c r="F136" i="11"/>
  <c r="J83" i="11" l="1"/>
  <c r="G83" i="11"/>
  <c r="H83" i="11" s="1"/>
  <c r="I83" i="11"/>
  <c r="J136" i="11"/>
  <c r="I136" i="11"/>
  <c r="G136" i="11"/>
  <c r="H136" i="11" s="1"/>
  <c r="AB126" i="14"/>
  <c r="W126" i="14"/>
  <c r="X126" i="14" s="1"/>
  <c r="V127" i="14"/>
  <c r="J32" i="11"/>
  <c r="I32" i="11"/>
  <c r="G32" i="11"/>
  <c r="H32" i="11" s="1"/>
  <c r="F137" i="11"/>
  <c r="F33" i="11"/>
  <c r="F84" i="11"/>
  <c r="I137" i="11" l="1"/>
  <c r="J137" i="11"/>
  <c r="G137" i="11"/>
  <c r="H137" i="11" s="1"/>
  <c r="J84" i="11"/>
  <c r="I84" i="11"/>
  <c r="G84" i="11"/>
  <c r="H84" i="11" s="1"/>
  <c r="AB127" i="14"/>
  <c r="W127" i="14"/>
  <c r="X127" i="14" s="1"/>
  <c r="V128" i="14"/>
  <c r="I33" i="11"/>
  <c r="G33" i="11"/>
  <c r="H33" i="11" s="1"/>
  <c r="J33" i="11"/>
  <c r="F85" i="11"/>
  <c r="F34" i="11"/>
  <c r="F138" i="11"/>
  <c r="J85" i="11" l="1"/>
  <c r="I85" i="11"/>
  <c r="G85" i="11"/>
  <c r="H85" i="11" s="1"/>
  <c r="J138" i="11"/>
  <c r="I138" i="11"/>
  <c r="G138" i="11"/>
  <c r="H138" i="11" s="1"/>
  <c r="W128" i="14"/>
  <c r="X128" i="14" s="1"/>
  <c r="AB128" i="14"/>
  <c r="V129" i="14"/>
  <c r="I34" i="11"/>
  <c r="J34" i="11"/>
  <c r="G34" i="11"/>
  <c r="H34" i="11" s="1"/>
  <c r="F139" i="11"/>
  <c r="F35" i="11"/>
  <c r="F86" i="11"/>
  <c r="J139" i="11" l="1"/>
  <c r="I139" i="11"/>
  <c r="G139" i="11"/>
  <c r="H139" i="11" s="1"/>
  <c r="J86" i="11"/>
  <c r="I86" i="11"/>
  <c r="G86" i="11"/>
  <c r="H86" i="11" s="1"/>
  <c r="W129" i="14"/>
  <c r="X129" i="14" s="1"/>
  <c r="AB129" i="14"/>
  <c r="V130" i="14"/>
  <c r="J35" i="11"/>
  <c r="I35" i="11"/>
  <c r="G35" i="11"/>
  <c r="H35" i="11" s="1"/>
  <c r="F87" i="11"/>
  <c r="F36" i="11"/>
  <c r="F140" i="11"/>
  <c r="J87" i="11" l="1"/>
  <c r="I87" i="11"/>
  <c r="G87" i="11"/>
  <c r="H87" i="11" s="1"/>
  <c r="J140" i="11"/>
  <c r="I140" i="11"/>
  <c r="G140" i="11"/>
  <c r="H140" i="11" s="1"/>
  <c r="AB130" i="14"/>
  <c r="W130" i="14"/>
  <c r="X130" i="14" s="1"/>
  <c r="V131" i="14"/>
  <c r="I36" i="11"/>
  <c r="J36" i="11"/>
  <c r="G36" i="11"/>
  <c r="H36" i="11" s="1"/>
  <c r="F37" i="11"/>
  <c r="F141" i="11"/>
  <c r="F88" i="11"/>
  <c r="I141" i="11" l="1"/>
  <c r="J141" i="11"/>
  <c r="G141" i="11"/>
  <c r="H141" i="11" s="1"/>
  <c r="J88" i="11"/>
  <c r="I88" i="11"/>
  <c r="G88" i="11"/>
  <c r="H88" i="11" s="1"/>
  <c r="AB131" i="14"/>
  <c r="W131" i="14"/>
  <c r="X131" i="14" s="1"/>
  <c r="V132" i="14"/>
  <c r="I37" i="11"/>
  <c r="J37" i="11"/>
  <c r="G37" i="11"/>
  <c r="H37" i="11" s="1"/>
  <c r="F89" i="11"/>
  <c r="F142" i="11"/>
  <c r="F38" i="11"/>
  <c r="J142" i="11" l="1"/>
  <c r="I142" i="11"/>
  <c r="G142" i="11"/>
  <c r="H142" i="11" s="1"/>
  <c r="J89" i="11"/>
  <c r="G89" i="11"/>
  <c r="H89" i="11" s="1"/>
  <c r="I89" i="11"/>
  <c r="AB132" i="14"/>
  <c r="W132" i="14"/>
  <c r="X132" i="14" s="1"/>
  <c r="V133" i="14"/>
  <c r="J38" i="11"/>
  <c r="I38" i="11"/>
  <c r="G38" i="11"/>
  <c r="H38" i="11" s="1"/>
  <c r="F39" i="11"/>
  <c r="F90" i="11"/>
  <c r="F143" i="11"/>
  <c r="J90" i="11" l="1"/>
  <c r="G90" i="11"/>
  <c r="H90" i="11" s="1"/>
  <c r="I90" i="11"/>
  <c r="J143" i="11"/>
  <c r="I143" i="11"/>
  <c r="G143" i="11"/>
  <c r="H143" i="11" s="1"/>
  <c r="AB133" i="14"/>
  <c r="W133" i="14"/>
  <c r="X133" i="14" s="1"/>
  <c r="V134" i="14"/>
  <c r="J39" i="11"/>
  <c r="I39" i="11"/>
  <c r="G39" i="11"/>
  <c r="H39" i="11" s="1"/>
  <c r="F144" i="11"/>
  <c r="F91" i="11"/>
  <c r="F40" i="11"/>
  <c r="J144" i="11" l="1"/>
  <c r="I144" i="11"/>
  <c r="G144" i="11"/>
  <c r="H144" i="11" s="1"/>
  <c r="J91" i="11"/>
  <c r="I91" i="11"/>
  <c r="G91" i="11"/>
  <c r="H91" i="11" s="1"/>
  <c r="AB134" i="14"/>
  <c r="W134" i="14"/>
  <c r="X134" i="14" s="1"/>
  <c r="V135" i="14"/>
  <c r="J40" i="11"/>
  <c r="I40" i="11"/>
  <c r="G40" i="11"/>
  <c r="H40" i="11" s="1"/>
  <c r="F92" i="11"/>
  <c r="F41" i="11"/>
  <c r="F145" i="11"/>
  <c r="J92" i="11" l="1"/>
  <c r="I92" i="11"/>
  <c r="G92" i="11"/>
  <c r="H92" i="11" s="1"/>
  <c r="I145" i="11"/>
  <c r="J145" i="11"/>
  <c r="G145" i="11"/>
  <c r="H145" i="11" s="1"/>
  <c r="AB135" i="14"/>
  <c r="W135" i="14"/>
  <c r="X135" i="14" s="1"/>
  <c r="V136" i="14"/>
  <c r="I41" i="11"/>
  <c r="J41" i="11"/>
  <c r="G41" i="11"/>
  <c r="H41" i="11" s="1"/>
  <c r="F146" i="11"/>
  <c r="F42" i="11"/>
  <c r="F93" i="11"/>
  <c r="J146" i="11" l="1"/>
  <c r="I146" i="11"/>
  <c r="G146" i="11"/>
  <c r="H146" i="11" s="1"/>
  <c r="J93" i="11"/>
  <c r="I93" i="11"/>
  <c r="G93" i="11"/>
  <c r="H93" i="11" s="1"/>
  <c r="W136" i="14"/>
  <c r="X136" i="14" s="1"/>
  <c r="AB136" i="14"/>
  <c r="V137" i="14"/>
  <c r="J42" i="11"/>
  <c r="G42" i="11"/>
  <c r="H42" i="11" s="1"/>
  <c r="I42" i="11"/>
  <c r="F43" i="11"/>
  <c r="F147" i="11"/>
  <c r="F94" i="11"/>
  <c r="I147" i="11" l="1"/>
  <c r="J147" i="11"/>
  <c r="G147" i="11"/>
  <c r="H147" i="11" s="1"/>
  <c r="J94" i="11"/>
  <c r="G94" i="11"/>
  <c r="H94" i="11" s="1"/>
  <c r="I94" i="11"/>
  <c r="AB137" i="14"/>
  <c r="W137" i="14"/>
  <c r="X137" i="14" s="1"/>
  <c r="V138" i="14"/>
  <c r="I43" i="11"/>
  <c r="J43" i="11"/>
  <c r="G43" i="11"/>
  <c r="H43" i="11" s="1"/>
  <c r="F95" i="11"/>
  <c r="F148" i="11"/>
  <c r="F44" i="11"/>
  <c r="J148" i="11" l="1"/>
  <c r="I148" i="11"/>
  <c r="G148" i="11"/>
  <c r="H148" i="11" s="1"/>
  <c r="J95" i="11"/>
  <c r="I95" i="11"/>
  <c r="G95" i="11"/>
  <c r="H95" i="11" s="1"/>
  <c r="AB138" i="14"/>
  <c r="W138" i="14"/>
  <c r="X138" i="14" s="1"/>
  <c r="V139" i="14"/>
  <c r="J44" i="11"/>
  <c r="G44" i="11"/>
  <c r="H44" i="11" s="1"/>
  <c r="I44" i="11"/>
  <c r="F149" i="11"/>
  <c r="F96" i="11"/>
  <c r="F45" i="11"/>
  <c r="J96" i="11" l="1"/>
  <c r="I96" i="11"/>
  <c r="G96" i="11"/>
  <c r="H96" i="11" s="1"/>
  <c r="J149" i="11"/>
  <c r="I149" i="11"/>
  <c r="G149" i="11"/>
  <c r="H149" i="11" s="1"/>
  <c r="AB139" i="14"/>
  <c r="W139" i="14"/>
  <c r="X139" i="14" s="1"/>
  <c r="V140" i="14"/>
  <c r="J45" i="11"/>
  <c r="G45" i="11"/>
  <c r="H45" i="11" s="1"/>
  <c r="I45" i="11"/>
  <c r="F150" i="11"/>
  <c r="F46" i="11"/>
  <c r="F97" i="11"/>
  <c r="I150" i="11" l="1"/>
  <c r="J150" i="11"/>
  <c r="G150" i="11"/>
  <c r="H150" i="11" s="1"/>
  <c r="J97" i="11"/>
  <c r="I97" i="11"/>
  <c r="G97" i="11"/>
  <c r="H97" i="11" s="1"/>
  <c r="W140" i="14"/>
  <c r="X140" i="14" s="1"/>
  <c r="AB140" i="14"/>
  <c r="V141" i="14"/>
  <c r="J46" i="11"/>
  <c r="I46" i="11"/>
  <c r="G46" i="11"/>
  <c r="H46" i="11" s="1"/>
  <c r="F98" i="11"/>
  <c r="F151" i="11"/>
  <c r="F47" i="11"/>
  <c r="I151" i="11" l="1"/>
  <c r="J151" i="11"/>
  <c r="G151" i="11"/>
  <c r="H151" i="11" s="1"/>
  <c r="J98" i="11"/>
  <c r="I98" i="11"/>
  <c r="G98" i="11"/>
  <c r="H98" i="11" s="1"/>
  <c r="W141" i="14"/>
  <c r="X141" i="14" s="1"/>
  <c r="AB141" i="14"/>
  <c r="V142" i="14"/>
  <c r="J47" i="11"/>
  <c r="I47" i="11"/>
  <c r="G47" i="11"/>
  <c r="H47" i="11" s="1"/>
  <c r="F99" i="11"/>
  <c r="F48" i="11"/>
  <c r="F152" i="11"/>
  <c r="J99" i="11" l="1"/>
  <c r="I99" i="11"/>
  <c r="G99" i="11"/>
  <c r="H99" i="11" s="1"/>
  <c r="J152" i="11"/>
  <c r="I152" i="11"/>
  <c r="G152" i="11"/>
  <c r="H152" i="11" s="1"/>
  <c r="W142" i="14"/>
  <c r="X142" i="14" s="1"/>
  <c r="AB142" i="14"/>
  <c r="V143" i="14"/>
  <c r="I48" i="11"/>
  <c r="G48" i="11"/>
  <c r="H48" i="11" s="1"/>
  <c r="J48" i="11"/>
  <c r="F153" i="11"/>
  <c r="F49" i="11"/>
  <c r="F100" i="11"/>
  <c r="J153" i="11" l="1"/>
  <c r="I153" i="11"/>
  <c r="G153" i="11"/>
  <c r="H153" i="11" s="1"/>
  <c r="J100" i="11"/>
  <c r="G100" i="11"/>
  <c r="H100" i="11" s="1"/>
  <c r="I100" i="11"/>
  <c r="W143" i="14"/>
  <c r="X143" i="14" s="1"/>
  <c r="AB143" i="14"/>
  <c r="V144" i="14"/>
  <c r="J49" i="11"/>
  <c r="G49" i="11"/>
  <c r="H49" i="11" s="1"/>
  <c r="I49" i="11"/>
  <c r="F154" i="11"/>
  <c r="F101" i="11"/>
  <c r="F50" i="11"/>
  <c r="J101" i="11" l="1"/>
  <c r="G101" i="11"/>
  <c r="H101" i="11" s="1"/>
  <c r="I101" i="11"/>
  <c r="I154" i="11"/>
  <c r="J154" i="11"/>
  <c r="G154" i="11"/>
  <c r="H154" i="11" s="1"/>
  <c r="W144" i="14"/>
  <c r="X144" i="14" s="1"/>
  <c r="AB144" i="14"/>
  <c r="V145" i="14"/>
  <c r="J50" i="11"/>
  <c r="I50" i="11"/>
  <c r="G50" i="11"/>
  <c r="H50" i="11" s="1"/>
  <c r="F51" i="11"/>
  <c r="F102" i="11"/>
  <c r="F155" i="11"/>
  <c r="J102" i="11" l="1"/>
  <c r="G102" i="11"/>
  <c r="H102" i="11" s="1"/>
  <c r="I102" i="11"/>
  <c r="I155" i="11"/>
  <c r="J155" i="11"/>
  <c r="G155" i="11"/>
  <c r="H155" i="11" s="1"/>
  <c r="W145" i="14"/>
  <c r="X145" i="14" s="1"/>
  <c r="AB145" i="14"/>
  <c r="AF96" i="14"/>
  <c r="J51" i="11"/>
  <c r="G51" i="11"/>
  <c r="H51" i="11" s="1"/>
  <c r="I51" i="11"/>
  <c r="F156" i="11"/>
  <c r="F103" i="11"/>
  <c r="F52" i="11"/>
  <c r="J103" i="11" l="1"/>
  <c r="G103" i="11"/>
  <c r="H103" i="11" s="1"/>
  <c r="I103" i="11"/>
  <c r="J156" i="11"/>
  <c r="I156" i="11"/>
  <c r="G156" i="11"/>
  <c r="H156" i="11" s="1"/>
  <c r="AG96" i="14"/>
  <c r="AH96" i="14" s="1"/>
  <c r="AL96" i="14"/>
  <c r="AF97" i="14"/>
  <c r="I52" i="11"/>
  <c r="G52" i="11"/>
  <c r="H52" i="11" s="1"/>
  <c r="J52" i="11"/>
  <c r="F104" i="11"/>
  <c r="F53" i="11"/>
  <c r="F157" i="11"/>
  <c r="J104" i="11" l="1"/>
  <c r="I104" i="11"/>
  <c r="G104" i="11"/>
  <c r="H104" i="11" s="1"/>
  <c r="J157" i="11"/>
  <c r="I157" i="11"/>
  <c r="G157" i="11"/>
  <c r="H157" i="11" s="1"/>
  <c r="AG97" i="14"/>
  <c r="AH97" i="14" s="1"/>
  <c r="AL97" i="14"/>
  <c r="AF98" i="14"/>
  <c r="I53" i="11"/>
  <c r="J53" i="11"/>
  <c r="G53" i="11"/>
  <c r="H53" i="11" s="1"/>
  <c r="F105" i="11"/>
  <c r="F158" i="11"/>
  <c r="F54" i="11"/>
  <c r="J158" i="11" l="1"/>
  <c r="I158" i="11"/>
  <c r="G158" i="11"/>
  <c r="H158" i="11" s="1"/>
  <c r="J105" i="11"/>
  <c r="I105" i="11"/>
  <c r="G105" i="11"/>
  <c r="H105" i="11" s="1"/>
  <c r="AL98" i="14"/>
  <c r="AG98" i="14"/>
  <c r="AH98" i="14" s="1"/>
  <c r="AF99" i="14"/>
  <c r="I54" i="11"/>
  <c r="J54" i="11"/>
  <c r="G54" i="11"/>
  <c r="H54" i="11" s="1"/>
  <c r="F159" i="11"/>
  <c r="F55" i="11"/>
  <c r="F106" i="11"/>
  <c r="I159" i="11" l="1"/>
  <c r="J159" i="11"/>
  <c r="G159" i="11"/>
  <c r="H159" i="11" s="1"/>
  <c r="I106" i="11"/>
  <c r="J106" i="11"/>
  <c r="G106" i="11"/>
  <c r="H106" i="11" s="1"/>
  <c r="AL99" i="14"/>
  <c r="AG99" i="14"/>
  <c r="AH99" i="14" s="1"/>
  <c r="AF100" i="14"/>
  <c r="J55" i="11"/>
  <c r="I55" i="11"/>
  <c r="G55" i="11"/>
  <c r="H55" i="11" s="1"/>
  <c r="F56" i="11"/>
  <c r="F107" i="11"/>
  <c r="F160" i="11"/>
  <c r="J107" i="11" l="1"/>
  <c r="G107" i="11"/>
  <c r="H107" i="11" s="1"/>
  <c r="I107" i="11"/>
  <c r="J160" i="11"/>
  <c r="G160" i="11"/>
  <c r="H160" i="11" s="1"/>
  <c r="I160" i="11"/>
  <c r="AG100" i="14"/>
  <c r="AH100" i="14" s="1"/>
  <c r="AL100" i="14"/>
  <c r="AF101" i="14"/>
  <c r="J56" i="11"/>
  <c r="I56" i="11"/>
  <c r="G56" i="11"/>
  <c r="H56" i="11" s="1"/>
  <c r="F161" i="11"/>
  <c r="F108" i="11"/>
  <c r="K7" i="11"/>
  <c r="I108" i="11" l="1"/>
  <c r="J108" i="11"/>
  <c r="G108" i="11"/>
  <c r="H108" i="11" s="1"/>
  <c r="J161" i="11"/>
  <c r="I161" i="11"/>
  <c r="G161" i="11"/>
  <c r="H161" i="11" s="1"/>
  <c r="AG101" i="14"/>
  <c r="AH101" i="14" s="1"/>
  <c r="AL101" i="14"/>
  <c r="AF102" i="14"/>
  <c r="N7" i="11"/>
  <c r="O7" i="11"/>
  <c r="L7" i="11"/>
  <c r="M7" i="11" s="1"/>
  <c r="K8" i="11"/>
  <c r="F109" i="11"/>
  <c r="F162" i="11"/>
  <c r="J109" i="11" l="1"/>
  <c r="G109" i="11"/>
  <c r="H109" i="11" s="1"/>
  <c r="I109" i="11"/>
  <c r="J162" i="11"/>
  <c r="I162" i="11"/>
  <c r="G162" i="11"/>
  <c r="H162" i="11" s="1"/>
  <c r="AL102" i="14"/>
  <c r="AG102" i="14"/>
  <c r="AH102" i="14" s="1"/>
  <c r="AF103" i="14"/>
  <c r="O8" i="11"/>
  <c r="N8" i="11"/>
  <c r="L8" i="11"/>
  <c r="M8" i="11" s="1"/>
  <c r="K9" i="11"/>
  <c r="K113" i="11"/>
  <c r="K60" i="11"/>
  <c r="O113" i="11" l="1"/>
  <c r="N113" i="11"/>
  <c r="L113" i="11"/>
  <c r="M113" i="11" s="1"/>
  <c r="N60" i="11"/>
  <c r="O60" i="11"/>
  <c r="L60" i="11"/>
  <c r="M60" i="11" s="1"/>
  <c r="AL103" i="14"/>
  <c r="AG103" i="14"/>
  <c r="AH103" i="14" s="1"/>
  <c r="AF104" i="14"/>
  <c r="O9" i="11"/>
  <c r="N9" i="11"/>
  <c r="L9" i="11"/>
  <c r="M9" i="11" s="1"/>
  <c r="K61" i="11"/>
  <c r="K10" i="11"/>
  <c r="K114" i="11"/>
  <c r="N61" i="11" l="1"/>
  <c r="O61" i="11"/>
  <c r="L61" i="11"/>
  <c r="M61" i="11" s="1"/>
  <c r="O114" i="11"/>
  <c r="N114" i="11"/>
  <c r="L114" i="11"/>
  <c r="M114" i="11" s="1"/>
  <c r="AG104" i="14"/>
  <c r="AH104" i="14" s="1"/>
  <c r="AL104" i="14"/>
  <c r="AF105" i="14"/>
  <c r="N10" i="11"/>
  <c r="L10" i="11"/>
  <c r="M10" i="11" s="1"/>
  <c r="O10" i="11"/>
  <c r="K115" i="11"/>
  <c r="K62" i="11"/>
  <c r="K11" i="11"/>
  <c r="O62" i="11" l="1"/>
  <c r="L62" i="11"/>
  <c r="M62" i="11" s="1"/>
  <c r="N62" i="11"/>
  <c r="O115" i="11"/>
  <c r="N115" i="11"/>
  <c r="L115" i="11"/>
  <c r="M115" i="11" s="1"/>
  <c r="AG105" i="14"/>
  <c r="AH105" i="14" s="1"/>
  <c r="AL105" i="14"/>
  <c r="AF106" i="14"/>
  <c r="L11" i="11"/>
  <c r="M11" i="11" s="1"/>
  <c r="N11" i="11"/>
  <c r="O11" i="11"/>
  <c r="K12" i="11"/>
  <c r="K63" i="11"/>
  <c r="K116" i="11"/>
  <c r="O63" i="11" l="1"/>
  <c r="N63" i="11"/>
  <c r="L63" i="11"/>
  <c r="M63" i="11" s="1"/>
  <c r="N116" i="11"/>
  <c r="L116" i="11"/>
  <c r="M116" i="11" s="1"/>
  <c r="O116" i="11"/>
  <c r="AL106" i="14"/>
  <c r="AG106" i="14"/>
  <c r="AH106" i="14" s="1"/>
  <c r="AF107" i="14"/>
  <c r="O12" i="11"/>
  <c r="N12" i="11"/>
  <c r="L12" i="11"/>
  <c r="M12" i="11" s="1"/>
  <c r="K117" i="11"/>
  <c r="K13" i="11"/>
  <c r="K64" i="11"/>
  <c r="O117" i="11" l="1"/>
  <c r="N117" i="11"/>
  <c r="L117" i="11"/>
  <c r="M117" i="11" s="1"/>
  <c r="O64" i="11"/>
  <c r="N64" i="11"/>
  <c r="L64" i="11"/>
  <c r="M64" i="11" s="1"/>
  <c r="AL107" i="14"/>
  <c r="AG107" i="14"/>
  <c r="AH107" i="14" s="1"/>
  <c r="AF108" i="14"/>
  <c r="L13" i="11"/>
  <c r="M13" i="11" s="1"/>
  <c r="O13" i="11"/>
  <c r="N13" i="11"/>
  <c r="K14" i="11"/>
  <c r="K65" i="11"/>
  <c r="K118" i="11"/>
  <c r="O65" i="11" l="1"/>
  <c r="N65" i="11"/>
  <c r="L65" i="11"/>
  <c r="M65" i="11" s="1"/>
  <c r="O118" i="11"/>
  <c r="N118" i="11"/>
  <c r="L118" i="11"/>
  <c r="M118" i="11" s="1"/>
  <c r="AL108" i="14"/>
  <c r="AG108" i="14"/>
  <c r="AH108" i="14" s="1"/>
  <c r="AF109" i="14"/>
  <c r="N14" i="11"/>
  <c r="O14" i="11"/>
  <c r="L14" i="11"/>
  <c r="M14" i="11" s="1"/>
  <c r="K119" i="11"/>
  <c r="K15" i="11"/>
  <c r="K66" i="11"/>
  <c r="O119" i="11" l="1"/>
  <c r="L119" i="11"/>
  <c r="M119" i="11" s="1"/>
  <c r="N119" i="11"/>
  <c r="O66" i="11"/>
  <c r="N66" i="11"/>
  <c r="L66" i="11"/>
  <c r="M66" i="11" s="1"/>
  <c r="AL109" i="14"/>
  <c r="AG109" i="14"/>
  <c r="AH109" i="14" s="1"/>
  <c r="AF110" i="14"/>
  <c r="O15" i="11"/>
  <c r="L15" i="11"/>
  <c r="M15" i="11" s="1"/>
  <c r="N15" i="11"/>
  <c r="K67" i="11"/>
  <c r="K120" i="11"/>
  <c r="K16" i="11"/>
  <c r="O67" i="11" l="1"/>
  <c r="L67" i="11"/>
  <c r="M67" i="11" s="1"/>
  <c r="N67" i="11"/>
  <c r="N120" i="11"/>
  <c r="O120" i="11"/>
  <c r="L120" i="11"/>
  <c r="M120" i="11" s="1"/>
  <c r="AG110" i="14"/>
  <c r="AH110" i="14" s="1"/>
  <c r="AL110" i="14"/>
  <c r="AF111" i="14"/>
  <c r="O16" i="11"/>
  <c r="N16" i="11"/>
  <c r="L16" i="11"/>
  <c r="M16" i="11" s="1"/>
  <c r="K121" i="11"/>
  <c r="K17" i="11"/>
  <c r="K68" i="11"/>
  <c r="O121" i="11" l="1"/>
  <c r="L121" i="11"/>
  <c r="M121" i="11" s="1"/>
  <c r="N121" i="11"/>
  <c r="O68" i="11"/>
  <c r="N68" i="11"/>
  <c r="L68" i="11"/>
  <c r="M68" i="11" s="1"/>
  <c r="AL111" i="14"/>
  <c r="AG111" i="14"/>
  <c r="AH111" i="14" s="1"/>
  <c r="AF112" i="14"/>
  <c r="N17" i="11"/>
  <c r="L17" i="11"/>
  <c r="M17" i="11" s="1"/>
  <c r="O17" i="11"/>
  <c r="K18" i="11"/>
  <c r="K122" i="11"/>
  <c r="K69" i="11"/>
  <c r="O122" i="11" l="1"/>
  <c r="N122" i="11"/>
  <c r="L122" i="11"/>
  <c r="M122" i="11" s="1"/>
  <c r="O69" i="11"/>
  <c r="N69" i="11"/>
  <c r="L69" i="11"/>
  <c r="M69" i="11" s="1"/>
  <c r="AG112" i="14"/>
  <c r="AH112" i="14" s="1"/>
  <c r="AL112" i="14"/>
  <c r="AF113" i="14"/>
  <c r="O18" i="11"/>
  <c r="N18" i="11"/>
  <c r="L18" i="11"/>
  <c r="M18" i="11" s="1"/>
  <c r="K70" i="11"/>
  <c r="K123" i="11"/>
  <c r="K19" i="11"/>
  <c r="O123" i="11" l="1"/>
  <c r="L123" i="11"/>
  <c r="M123" i="11" s="1"/>
  <c r="N123" i="11"/>
  <c r="O70" i="11"/>
  <c r="N70" i="11"/>
  <c r="L70" i="11"/>
  <c r="M70" i="11" s="1"/>
  <c r="AL113" i="14"/>
  <c r="AG113" i="14"/>
  <c r="AH113" i="14" s="1"/>
  <c r="AF114" i="14"/>
  <c r="N19" i="11"/>
  <c r="O19" i="11"/>
  <c r="L19" i="11"/>
  <c r="M19" i="11" s="1"/>
  <c r="K124" i="11"/>
  <c r="K20" i="11"/>
  <c r="K71" i="11"/>
  <c r="N124" i="11" l="1"/>
  <c r="O124" i="11"/>
  <c r="L124" i="11"/>
  <c r="M124" i="11" s="1"/>
  <c r="O71" i="11"/>
  <c r="N71" i="11"/>
  <c r="L71" i="11"/>
  <c r="M71" i="11" s="1"/>
  <c r="AL114" i="14"/>
  <c r="AG114" i="14"/>
  <c r="AH114" i="14" s="1"/>
  <c r="AF115" i="14"/>
  <c r="O20" i="11"/>
  <c r="N20" i="11"/>
  <c r="L20" i="11"/>
  <c r="M20" i="11" s="1"/>
  <c r="K72" i="11"/>
  <c r="K125" i="11"/>
  <c r="K21" i="11"/>
  <c r="O72" i="11" l="1"/>
  <c r="L72" i="11"/>
  <c r="M72" i="11" s="1"/>
  <c r="N72" i="11"/>
  <c r="N125" i="11"/>
  <c r="O125" i="11"/>
  <c r="L125" i="11"/>
  <c r="M125" i="11" s="1"/>
  <c r="AL115" i="14"/>
  <c r="AG115" i="14"/>
  <c r="AH115" i="14" s="1"/>
  <c r="AF116" i="14"/>
  <c r="L21" i="11"/>
  <c r="M21" i="11" s="1"/>
  <c r="O21" i="11"/>
  <c r="N21" i="11"/>
  <c r="K73" i="11"/>
  <c r="K22" i="11"/>
  <c r="K126" i="11"/>
  <c r="L73" i="11" l="1"/>
  <c r="M73" i="11" s="1"/>
  <c r="O73" i="11"/>
  <c r="N73" i="11"/>
  <c r="O126" i="11"/>
  <c r="N126" i="11"/>
  <c r="L126" i="11"/>
  <c r="M126" i="11" s="1"/>
  <c r="AL116" i="14"/>
  <c r="AG116" i="14"/>
  <c r="AH116" i="14" s="1"/>
  <c r="AF117" i="14"/>
  <c r="O22" i="11"/>
  <c r="L22" i="11"/>
  <c r="M22" i="11" s="1"/>
  <c r="N22" i="11"/>
  <c r="K23" i="11"/>
  <c r="K127" i="11"/>
  <c r="K74" i="11"/>
  <c r="N127" i="11" l="1"/>
  <c r="O127" i="11"/>
  <c r="L127" i="11"/>
  <c r="M127" i="11" s="1"/>
  <c r="O74" i="11"/>
  <c r="N74" i="11"/>
  <c r="L74" i="11"/>
  <c r="M74" i="11" s="1"/>
  <c r="AL117" i="14"/>
  <c r="AG117" i="14"/>
  <c r="AH117" i="14" s="1"/>
  <c r="AF118" i="14"/>
  <c r="N23" i="11"/>
  <c r="L23" i="11"/>
  <c r="M23" i="11" s="1"/>
  <c r="O23" i="11"/>
  <c r="K128" i="11"/>
  <c r="K75" i="11"/>
  <c r="K24" i="11"/>
  <c r="O75" i="11" l="1"/>
  <c r="N75" i="11"/>
  <c r="L75" i="11"/>
  <c r="M75" i="11" s="1"/>
  <c r="O128" i="11"/>
  <c r="N128" i="11"/>
  <c r="L128" i="11"/>
  <c r="M128" i="11" s="1"/>
  <c r="AG118" i="14"/>
  <c r="AH118" i="14" s="1"/>
  <c r="AL118" i="14"/>
  <c r="AF119" i="14"/>
  <c r="O24" i="11"/>
  <c r="N24" i="11"/>
  <c r="L24" i="11"/>
  <c r="M24" i="11" s="1"/>
  <c r="K76" i="11"/>
  <c r="K25" i="11"/>
  <c r="K129" i="11"/>
  <c r="O76" i="11" l="1"/>
  <c r="N76" i="11"/>
  <c r="L76" i="11"/>
  <c r="M76" i="11" s="1"/>
  <c r="O129" i="11"/>
  <c r="N129" i="11"/>
  <c r="L129" i="11"/>
  <c r="M129" i="11" s="1"/>
  <c r="AL119" i="14"/>
  <c r="AG119" i="14"/>
  <c r="AH119" i="14" s="1"/>
  <c r="AF120" i="14"/>
  <c r="N25" i="11"/>
  <c r="O25" i="11"/>
  <c r="L25" i="11"/>
  <c r="M25" i="11" s="1"/>
  <c r="K130" i="11"/>
  <c r="K26" i="11"/>
  <c r="K77" i="11"/>
  <c r="O130" i="11" l="1"/>
  <c r="N130" i="11"/>
  <c r="L130" i="11"/>
  <c r="M130" i="11" s="1"/>
  <c r="N77" i="11"/>
  <c r="O77" i="11"/>
  <c r="L77" i="11"/>
  <c r="M77" i="11" s="1"/>
  <c r="AG120" i="14"/>
  <c r="AH120" i="14" s="1"/>
  <c r="AL120" i="14"/>
  <c r="AF121" i="14"/>
  <c r="O26" i="11"/>
  <c r="N26" i="11"/>
  <c r="L26" i="11"/>
  <c r="M26" i="11" s="1"/>
  <c r="K78" i="11"/>
  <c r="K27" i="11"/>
  <c r="K131" i="11"/>
  <c r="O78" i="11" l="1"/>
  <c r="N78" i="11"/>
  <c r="L78" i="11"/>
  <c r="M78" i="11" s="1"/>
  <c r="O131" i="11"/>
  <c r="N131" i="11"/>
  <c r="L131" i="11"/>
  <c r="M131" i="11" s="1"/>
  <c r="AL121" i="14"/>
  <c r="AG121" i="14"/>
  <c r="AH121" i="14" s="1"/>
  <c r="AF122" i="14"/>
  <c r="O27" i="11"/>
  <c r="L27" i="11"/>
  <c r="M27" i="11" s="1"/>
  <c r="N27" i="11"/>
  <c r="K132" i="11"/>
  <c r="K28" i="11"/>
  <c r="K79" i="11"/>
  <c r="N132" i="11" l="1"/>
  <c r="O132" i="11"/>
  <c r="L132" i="11"/>
  <c r="M132" i="11" s="1"/>
  <c r="O79" i="11"/>
  <c r="L79" i="11"/>
  <c r="M79" i="11" s="1"/>
  <c r="N79" i="11"/>
  <c r="AL122" i="14"/>
  <c r="AG122" i="14"/>
  <c r="AH122" i="14" s="1"/>
  <c r="AF123" i="14"/>
  <c r="N28" i="11"/>
  <c r="O28" i="11"/>
  <c r="L28" i="11"/>
  <c r="M28" i="11" s="1"/>
  <c r="K133" i="11"/>
  <c r="K29" i="11"/>
  <c r="K80" i="11"/>
  <c r="O133" i="11" l="1"/>
  <c r="L133" i="11"/>
  <c r="M133" i="11" s="1"/>
  <c r="N133" i="11"/>
  <c r="O80" i="11"/>
  <c r="N80" i="11"/>
  <c r="L80" i="11"/>
  <c r="M80" i="11" s="1"/>
  <c r="AL123" i="14"/>
  <c r="AG123" i="14"/>
  <c r="AH123" i="14" s="1"/>
  <c r="AF124" i="14"/>
  <c r="O29" i="11"/>
  <c r="N29" i="11"/>
  <c r="L29" i="11"/>
  <c r="M29" i="11" s="1"/>
  <c r="K81" i="11"/>
  <c r="K30" i="11"/>
  <c r="K134" i="11"/>
  <c r="O81" i="11" l="1"/>
  <c r="L81" i="11"/>
  <c r="M81" i="11" s="1"/>
  <c r="N81" i="11"/>
  <c r="O134" i="11"/>
  <c r="N134" i="11"/>
  <c r="L134" i="11"/>
  <c r="M134" i="11" s="1"/>
  <c r="AL124" i="14"/>
  <c r="AG124" i="14"/>
  <c r="AH124" i="14" s="1"/>
  <c r="AF125" i="14"/>
  <c r="O30" i="11"/>
  <c r="N30" i="11"/>
  <c r="L30" i="11"/>
  <c r="M30" i="11" s="1"/>
  <c r="K135" i="11"/>
  <c r="K31" i="11"/>
  <c r="K82" i="11"/>
  <c r="O82" i="11" l="1"/>
  <c r="L82" i="11"/>
  <c r="M82" i="11" s="1"/>
  <c r="N82" i="11"/>
  <c r="O135" i="11"/>
  <c r="N135" i="11"/>
  <c r="L135" i="11"/>
  <c r="M135" i="11" s="1"/>
  <c r="AL125" i="14"/>
  <c r="AG125" i="14"/>
  <c r="AH125" i="14" s="1"/>
  <c r="AF126" i="14"/>
  <c r="N31" i="11"/>
  <c r="O31" i="11"/>
  <c r="L31" i="11"/>
  <c r="M31" i="11" s="1"/>
  <c r="K136" i="11"/>
  <c r="K32" i="11"/>
  <c r="K83" i="11"/>
  <c r="O83" i="11" l="1"/>
  <c r="N83" i="11"/>
  <c r="L83" i="11"/>
  <c r="M83" i="11" s="1"/>
  <c r="O136" i="11"/>
  <c r="N136" i="11"/>
  <c r="L136" i="11"/>
  <c r="M136" i="11" s="1"/>
  <c r="AG126" i="14"/>
  <c r="AH126" i="14" s="1"/>
  <c r="AL126" i="14"/>
  <c r="AF127" i="14"/>
  <c r="L32" i="11"/>
  <c r="M32" i="11" s="1"/>
  <c r="O32" i="11"/>
  <c r="N32" i="11"/>
  <c r="K84" i="11"/>
  <c r="K33" i="11"/>
  <c r="K137" i="11"/>
  <c r="O137" i="11" l="1"/>
  <c r="N137" i="11"/>
  <c r="L137" i="11"/>
  <c r="M137" i="11" s="1"/>
  <c r="O84" i="11"/>
  <c r="N84" i="11"/>
  <c r="L84" i="11"/>
  <c r="M84" i="11" s="1"/>
  <c r="AL127" i="14"/>
  <c r="AG127" i="14"/>
  <c r="AH127" i="14" s="1"/>
  <c r="AF128" i="14"/>
  <c r="N33" i="11"/>
  <c r="O33" i="11"/>
  <c r="L33" i="11"/>
  <c r="M33" i="11" s="1"/>
  <c r="K138" i="11"/>
  <c r="K85" i="11"/>
  <c r="K34" i="11"/>
  <c r="O85" i="11" l="1"/>
  <c r="N85" i="11"/>
  <c r="L85" i="11"/>
  <c r="M85" i="11" s="1"/>
  <c r="N138" i="11"/>
  <c r="O138" i="11"/>
  <c r="L138" i="11"/>
  <c r="M138" i="11" s="1"/>
  <c r="AG128" i="14"/>
  <c r="AH128" i="14" s="1"/>
  <c r="AL128" i="14"/>
  <c r="AF129" i="14"/>
  <c r="O34" i="11"/>
  <c r="L34" i="11"/>
  <c r="M34" i="11" s="1"/>
  <c r="N34" i="11"/>
  <c r="K139" i="11"/>
  <c r="K35" i="11"/>
  <c r="K86" i="11"/>
  <c r="N139" i="11" l="1"/>
  <c r="O139" i="11"/>
  <c r="L139" i="11"/>
  <c r="M139" i="11" s="1"/>
  <c r="O86" i="11"/>
  <c r="L86" i="11"/>
  <c r="M86" i="11" s="1"/>
  <c r="N86" i="11"/>
  <c r="AL129" i="14"/>
  <c r="AG129" i="14"/>
  <c r="AH129" i="14" s="1"/>
  <c r="AF130" i="14"/>
  <c r="N35" i="11"/>
  <c r="L35" i="11"/>
  <c r="M35" i="11" s="1"/>
  <c r="O35" i="11"/>
  <c r="K87" i="11"/>
  <c r="K140" i="11"/>
  <c r="K36" i="11"/>
  <c r="N140" i="11" l="1"/>
  <c r="O140" i="11"/>
  <c r="L140" i="11"/>
  <c r="M140" i="11" s="1"/>
  <c r="O87" i="11"/>
  <c r="L87" i="11"/>
  <c r="M87" i="11" s="1"/>
  <c r="N87" i="11"/>
  <c r="AG130" i="14"/>
  <c r="AH130" i="14" s="1"/>
  <c r="AL130" i="14"/>
  <c r="AF131" i="14"/>
  <c r="O36" i="11"/>
  <c r="L36" i="11"/>
  <c r="M36" i="11" s="1"/>
  <c r="N36" i="11"/>
  <c r="K37" i="11"/>
  <c r="K141" i="11"/>
  <c r="K88" i="11"/>
  <c r="O141" i="11" l="1"/>
  <c r="L141" i="11"/>
  <c r="M141" i="11" s="1"/>
  <c r="N141" i="11"/>
  <c r="N88" i="11"/>
  <c r="O88" i="11"/>
  <c r="L88" i="11"/>
  <c r="M88" i="11" s="1"/>
  <c r="AL131" i="14"/>
  <c r="AG131" i="14"/>
  <c r="AH131" i="14" s="1"/>
  <c r="AF132" i="14"/>
  <c r="N37" i="11"/>
  <c r="L37" i="11"/>
  <c r="M37" i="11" s="1"/>
  <c r="O37" i="11"/>
  <c r="K89" i="11"/>
  <c r="K38" i="11"/>
  <c r="K142" i="11"/>
  <c r="N142" i="11" l="1"/>
  <c r="O142" i="11"/>
  <c r="L142" i="11"/>
  <c r="M142" i="11" s="1"/>
  <c r="O89" i="11"/>
  <c r="N89" i="11"/>
  <c r="L89" i="11"/>
  <c r="M89" i="11" s="1"/>
  <c r="AG132" i="14"/>
  <c r="AH132" i="14" s="1"/>
  <c r="AL132" i="14"/>
  <c r="AF133" i="14"/>
  <c r="L38" i="11"/>
  <c r="M38" i="11" s="1"/>
  <c r="N38" i="11"/>
  <c r="O38" i="11"/>
  <c r="K90" i="11"/>
  <c r="K143" i="11"/>
  <c r="K39" i="11"/>
  <c r="O143" i="11" l="1"/>
  <c r="N143" i="11"/>
  <c r="L143" i="11"/>
  <c r="M143" i="11" s="1"/>
  <c r="O90" i="11"/>
  <c r="N90" i="11"/>
  <c r="L90" i="11"/>
  <c r="M90" i="11" s="1"/>
  <c r="AL133" i="14"/>
  <c r="AG133" i="14"/>
  <c r="AH133" i="14" s="1"/>
  <c r="AF134" i="14"/>
  <c r="N39" i="11"/>
  <c r="L39" i="11"/>
  <c r="M39" i="11" s="1"/>
  <c r="O39" i="11"/>
  <c r="K40" i="11"/>
  <c r="K144" i="11"/>
  <c r="K91" i="11"/>
  <c r="O91" i="11" l="1"/>
  <c r="N91" i="11"/>
  <c r="L91" i="11"/>
  <c r="M91" i="11" s="1"/>
  <c r="N144" i="11"/>
  <c r="O144" i="11"/>
  <c r="L144" i="11"/>
  <c r="M144" i="11" s="1"/>
  <c r="AG134" i="14"/>
  <c r="AH134" i="14" s="1"/>
  <c r="AL134" i="14"/>
  <c r="AF135" i="14"/>
  <c r="N40" i="11"/>
  <c r="O40" i="11"/>
  <c r="L40" i="11"/>
  <c r="M40" i="11" s="1"/>
  <c r="K92" i="11"/>
  <c r="K145" i="11"/>
  <c r="K41" i="11"/>
  <c r="N145" i="11" l="1"/>
  <c r="O145" i="11"/>
  <c r="L145" i="11"/>
  <c r="M145" i="11" s="1"/>
  <c r="O92" i="11"/>
  <c r="N92" i="11"/>
  <c r="L92" i="11"/>
  <c r="M92" i="11" s="1"/>
  <c r="AL135" i="14"/>
  <c r="AG135" i="14"/>
  <c r="AH135" i="14" s="1"/>
  <c r="AF136" i="14"/>
  <c r="L41" i="11"/>
  <c r="M41" i="11" s="1"/>
  <c r="N41" i="11"/>
  <c r="O41" i="11"/>
  <c r="K42" i="11"/>
  <c r="K146" i="11"/>
  <c r="K93" i="11"/>
  <c r="O146" i="11" l="1"/>
  <c r="N146" i="11"/>
  <c r="L146" i="11"/>
  <c r="M146" i="11" s="1"/>
  <c r="O93" i="11"/>
  <c r="N93" i="11"/>
  <c r="L93" i="11"/>
  <c r="M93" i="11" s="1"/>
  <c r="AG136" i="14"/>
  <c r="AH136" i="14" s="1"/>
  <c r="AL136" i="14"/>
  <c r="AF137" i="14"/>
  <c r="N42" i="11"/>
  <c r="L42" i="11"/>
  <c r="M42" i="11" s="1"/>
  <c r="O42" i="11"/>
  <c r="K43" i="11"/>
  <c r="K94" i="11"/>
  <c r="K147" i="11"/>
  <c r="O94" i="11" l="1"/>
  <c r="N94" i="11"/>
  <c r="L94" i="11"/>
  <c r="M94" i="11" s="1"/>
  <c r="O147" i="11"/>
  <c r="N147" i="11"/>
  <c r="L147" i="11"/>
  <c r="M147" i="11" s="1"/>
  <c r="AL137" i="14"/>
  <c r="AG137" i="14"/>
  <c r="AH137" i="14" s="1"/>
  <c r="AF138" i="14"/>
  <c r="N43" i="11"/>
  <c r="L43" i="11"/>
  <c r="M43" i="11" s="1"/>
  <c r="O43" i="11"/>
  <c r="K148" i="11"/>
  <c r="K44" i="11"/>
  <c r="K95" i="11"/>
  <c r="O148" i="11" l="1"/>
  <c r="N148" i="11"/>
  <c r="L148" i="11"/>
  <c r="M148" i="11" s="1"/>
  <c r="N95" i="11"/>
  <c r="O95" i="11"/>
  <c r="L95" i="11"/>
  <c r="M95" i="11" s="1"/>
  <c r="AG138" i="14"/>
  <c r="AH138" i="14" s="1"/>
  <c r="AL138" i="14"/>
  <c r="AF139" i="14"/>
  <c r="AF140" i="14" s="1"/>
  <c r="N44" i="11"/>
  <c r="O44" i="11"/>
  <c r="L44" i="11"/>
  <c r="M44" i="11" s="1"/>
  <c r="K96" i="11"/>
  <c r="K45" i="11"/>
  <c r="K149" i="11"/>
  <c r="AF141" i="14" l="1"/>
  <c r="AL140" i="14"/>
  <c r="AG140" i="14"/>
  <c r="N149" i="11"/>
  <c r="O149" i="11"/>
  <c r="L149" i="11"/>
  <c r="M149" i="11" s="1"/>
  <c r="O96" i="11"/>
  <c r="N96" i="11"/>
  <c r="L96" i="11"/>
  <c r="M96" i="11" s="1"/>
  <c r="AL139" i="14"/>
  <c r="AG139" i="14"/>
  <c r="N45" i="11"/>
  <c r="L45" i="11"/>
  <c r="M45" i="11" s="1"/>
  <c r="O45" i="11"/>
  <c r="K150" i="11"/>
  <c r="K46" i="11"/>
  <c r="K97" i="11"/>
  <c r="AL141" i="14" l="1"/>
  <c r="AG141" i="14"/>
  <c r="AH141" i="14" s="1"/>
  <c r="N97" i="11"/>
  <c r="O97" i="11"/>
  <c r="L97" i="11"/>
  <c r="M97" i="11" s="1"/>
  <c r="O150" i="11"/>
  <c r="N150" i="11"/>
  <c r="L150" i="11"/>
  <c r="M150" i="11" s="1"/>
  <c r="AH139" i="14"/>
  <c r="AH140" i="14"/>
  <c r="N46" i="11"/>
  <c r="O46" i="11"/>
  <c r="L46" i="11"/>
  <c r="M46" i="11" s="1"/>
  <c r="K151" i="11"/>
  <c r="K98" i="11"/>
  <c r="K47" i="11"/>
  <c r="O151" i="11" l="1"/>
  <c r="N151" i="11"/>
  <c r="L151" i="11"/>
  <c r="M151" i="11" s="1"/>
  <c r="O98" i="11"/>
  <c r="N98" i="11"/>
  <c r="L98" i="11"/>
  <c r="M98" i="11" s="1"/>
  <c r="L47" i="11"/>
  <c r="M47" i="11" s="1"/>
  <c r="O47" i="11"/>
  <c r="N47" i="11"/>
  <c r="K99" i="11"/>
  <c r="K152" i="11"/>
  <c r="K48" i="11"/>
  <c r="O99" i="11" l="1"/>
  <c r="L99" i="11"/>
  <c r="M99" i="11" s="1"/>
  <c r="N99" i="11"/>
  <c r="O152" i="11"/>
  <c r="N152" i="11"/>
  <c r="L152" i="11"/>
  <c r="M152" i="11" s="1"/>
  <c r="O48" i="11"/>
  <c r="N48" i="11"/>
  <c r="L48" i="11"/>
  <c r="M48" i="11" s="1"/>
  <c r="K153" i="11"/>
  <c r="K100" i="11"/>
  <c r="K49" i="11"/>
  <c r="O153" i="11" l="1"/>
  <c r="N153" i="11"/>
  <c r="L153" i="11"/>
  <c r="M153" i="11" s="1"/>
  <c r="N100" i="11"/>
  <c r="O100" i="11"/>
  <c r="L100" i="11"/>
  <c r="M100" i="11" s="1"/>
  <c r="L49" i="11"/>
  <c r="M49" i="11" s="1"/>
  <c r="N49" i="11"/>
  <c r="O49" i="11"/>
  <c r="K101" i="11"/>
  <c r="K50" i="11"/>
  <c r="K154" i="11"/>
  <c r="N101" i="11" l="1"/>
  <c r="O101" i="11"/>
  <c r="L101" i="11"/>
  <c r="M101" i="11" s="1"/>
  <c r="N154" i="11"/>
  <c r="O154" i="11"/>
  <c r="L154" i="11"/>
  <c r="M154" i="11" s="1"/>
  <c r="N50" i="11"/>
  <c r="O50" i="11"/>
  <c r="L50" i="11"/>
  <c r="M50" i="11" s="1"/>
  <c r="K51" i="11"/>
  <c r="K155" i="11"/>
  <c r="K102" i="11"/>
  <c r="O102" i="11" l="1"/>
  <c r="N102" i="11"/>
  <c r="L102" i="11"/>
  <c r="M102" i="11" s="1"/>
  <c r="N155" i="11"/>
  <c r="O155" i="11"/>
  <c r="L155" i="11"/>
  <c r="M155" i="11" s="1"/>
  <c r="N51" i="11"/>
  <c r="L51" i="11"/>
  <c r="M51" i="11" s="1"/>
  <c r="O51" i="11"/>
  <c r="K103" i="11"/>
  <c r="K156" i="11"/>
  <c r="K52" i="11"/>
  <c r="N156" i="11" l="1"/>
  <c r="O156" i="11"/>
  <c r="L156" i="11"/>
  <c r="M156" i="11" s="1"/>
  <c r="O103" i="11"/>
  <c r="L103" i="11"/>
  <c r="M103" i="11" s="1"/>
  <c r="N103" i="11"/>
  <c r="N52" i="11"/>
  <c r="O52" i="11"/>
  <c r="L52" i="11"/>
  <c r="M52" i="11" s="1"/>
  <c r="K104" i="11"/>
  <c r="K53" i="11"/>
  <c r="K157" i="11"/>
  <c r="N104" i="11" l="1"/>
  <c r="O104" i="11"/>
  <c r="L104" i="11"/>
  <c r="M104" i="11" s="1"/>
  <c r="O157" i="11"/>
  <c r="L157" i="11"/>
  <c r="M157" i="11" s="1"/>
  <c r="N157" i="11"/>
  <c r="O53" i="11"/>
  <c r="N53" i="11"/>
  <c r="L53" i="11"/>
  <c r="M53" i="11" s="1"/>
  <c r="K54" i="11"/>
  <c r="K158" i="11"/>
  <c r="K105" i="11"/>
  <c r="N105" i="11" l="1"/>
  <c r="O105" i="11"/>
  <c r="L105" i="11"/>
  <c r="M105" i="11" s="1"/>
  <c r="N158" i="11"/>
  <c r="O158" i="11"/>
  <c r="L158" i="11"/>
  <c r="M158" i="11" s="1"/>
  <c r="O54" i="11"/>
  <c r="N54" i="11"/>
  <c r="L54" i="11"/>
  <c r="M54" i="11" s="1"/>
  <c r="K106" i="11"/>
  <c r="K159" i="11"/>
  <c r="K55" i="11"/>
  <c r="O159" i="11" l="1"/>
  <c r="N159" i="11"/>
  <c r="L159" i="11"/>
  <c r="M159" i="11" s="1"/>
  <c r="O106" i="11"/>
  <c r="L106" i="11"/>
  <c r="M106" i="11" s="1"/>
  <c r="N106" i="11"/>
  <c r="O55" i="11"/>
  <c r="N55" i="11"/>
  <c r="L55" i="11"/>
  <c r="M55" i="11" s="1"/>
  <c r="K160" i="11"/>
  <c r="K56" i="11"/>
  <c r="K107" i="11"/>
  <c r="L160" i="11" l="1"/>
  <c r="M160" i="11" s="1"/>
  <c r="O160" i="11"/>
  <c r="N160" i="11"/>
  <c r="O107" i="11"/>
  <c r="N107" i="11"/>
  <c r="L107" i="11"/>
  <c r="M107" i="11" s="1"/>
  <c r="O56" i="11"/>
  <c r="L56" i="11"/>
  <c r="M56" i="11" s="1"/>
  <c r="N56" i="11"/>
  <c r="K108" i="11"/>
  <c r="K161" i="11"/>
  <c r="O161" i="11" l="1"/>
  <c r="N161" i="11"/>
  <c r="L161" i="11"/>
  <c r="M161" i="11" s="1"/>
  <c r="O108" i="11"/>
  <c r="N108" i="11"/>
  <c r="L108" i="11"/>
  <c r="M108" i="11" s="1"/>
  <c r="K162" i="11"/>
  <c r="K109" i="11"/>
  <c r="N109" i="11" l="1"/>
  <c r="O109" i="11"/>
  <c r="L109" i="11"/>
  <c r="M109" i="11" s="1"/>
  <c r="N162" i="11"/>
  <c r="O162" i="11"/>
  <c r="L162" i="11"/>
  <c r="M162" i="11" s="1"/>
</calcChain>
</file>

<file path=xl/sharedStrings.xml><?xml version="1.0" encoding="utf-8"?>
<sst xmlns="http://schemas.openxmlformats.org/spreadsheetml/2006/main" count="5791" uniqueCount="1062">
  <si>
    <t>No.</t>
    <phoneticPr fontId="4"/>
  </si>
  <si>
    <t>区域</t>
    <rPh sb="0" eb="2">
      <t>クイキ</t>
    </rPh>
    <phoneticPr fontId="4"/>
  </si>
  <si>
    <t>kuiki</t>
    <phoneticPr fontId="4"/>
  </si>
  <si>
    <t>団体名</t>
    <rPh sb="0" eb="3">
      <t>ダンタイメイ</t>
    </rPh>
    <phoneticPr fontId="4"/>
  </si>
  <si>
    <t>基本情報</t>
    <rPh sb="0" eb="2">
      <t>キホン</t>
    </rPh>
    <rPh sb="2" eb="4">
      <t>ジョウホウ</t>
    </rPh>
    <phoneticPr fontId="4"/>
  </si>
  <si>
    <t>協議会</t>
    <rPh sb="0" eb="3">
      <t>キョウギカイ</t>
    </rPh>
    <phoneticPr fontId="4"/>
  </si>
  <si>
    <t>台帳</t>
    <rPh sb="0" eb="2">
      <t>ダイチョウ</t>
    </rPh>
    <phoneticPr fontId="4"/>
  </si>
  <si>
    <t>大臣・法令</t>
    <rPh sb="0" eb="2">
      <t>ダイジン</t>
    </rPh>
    <rPh sb="3" eb="5">
      <t>ホウレイ</t>
    </rPh>
    <phoneticPr fontId="4"/>
  </si>
  <si>
    <t>道路</t>
    <rPh sb="0" eb="2">
      <t>ドウロ</t>
    </rPh>
    <phoneticPr fontId="4"/>
  </si>
  <si>
    <t>地図</t>
    <rPh sb="0" eb="2">
      <t>チズ</t>
    </rPh>
    <phoneticPr fontId="4"/>
  </si>
  <si>
    <t>備考</t>
    <rPh sb="0" eb="2">
      <t>ビコウ</t>
    </rPh>
    <phoneticPr fontId="4"/>
  </si>
  <si>
    <t>区分</t>
    <rPh sb="0" eb="2">
      <t>クブン</t>
    </rPh>
    <phoneticPr fontId="4"/>
  </si>
  <si>
    <t>北海道</t>
  </si>
  <si>
    <t>都道府県</t>
  </si>
  <si>
    <t>○</t>
  </si>
  <si>
    <t>政令市</t>
  </si>
  <si>
    <t>札幌市</t>
  </si>
  <si>
    <t>会員</t>
  </si>
  <si>
    <t/>
  </si>
  <si>
    <t>４条１項</t>
  </si>
  <si>
    <t>函館市</t>
  </si>
  <si>
    <t>旭川市</t>
  </si>
  <si>
    <t>４条２項</t>
  </si>
  <si>
    <t>小樽市</t>
  </si>
  <si>
    <t>室蘭市</t>
  </si>
  <si>
    <t>釧路市</t>
  </si>
  <si>
    <t>帯広市</t>
  </si>
  <si>
    <t>北見市</t>
  </si>
  <si>
    <t>苫小牧市</t>
  </si>
  <si>
    <t>江別市</t>
  </si>
  <si>
    <t>限特</t>
  </si>
  <si>
    <t>岩見沢市</t>
  </si>
  <si>
    <t>網走市</t>
  </si>
  <si>
    <t>留萌市</t>
  </si>
  <si>
    <t>稚内市</t>
  </si>
  <si>
    <t>美唄市</t>
  </si>
  <si>
    <t>芦別市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</si>
  <si>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</si>
  <si>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</si>
  <si>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</si>
  <si>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</si>
  <si>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</si>
  <si>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</si>
  <si>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</si>
  <si>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</si>
  <si>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</si>
  <si>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</si>
  <si>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</si>
  <si>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</si>
  <si>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</si>
  <si>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</si>
  <si>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</si>
  <si>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</si>
  <si>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</si>
  <si>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長沼町</t>
  </si>
  <si>
    <t>東神楽町</t>
  </si>
  <si>
    <t>上富良野町</t>
  </si>
  <si>
    <t>美幌町</t>
  </si>
  <si>
    <t>遠軽町</t>
  </si>
  <si>
    <t>白老町</t>
  </si>
  <si>
    <t>音更町</t>
  </si>
  <si>
    <t>芽室町</t>
  </si>
  <si>
    <t>幕別町</t>
  </si>
  <si>
    <t>中標津町</t>
  </si>
  <si>
    <t>青森県</t>
  </si>
  <si>
    <t>青森市</t>
  </si>
  <si>
    <t>弘前市</t>
  </si>
  <si>
    <t>八戸市</t>
  </si>
  <si>
    <t>岩手県</t>
  </si>
  <si>
    <t>盛岡市</t>
  </si>
  <si>
    <t>宮古市</t>
  </si>
  <si>
    <t>花巻市</t>
  </si>
  <si>
    <t>北上市</t>
  </si>
  <si>
    <t>一関市</t>
  </si>
  <si>
    <t>釜石市</t>
  </si>
  <si>
    <t>奥州市</t>
  </si>
  <si>
    <t>宮城県</t>
  </si>
  <si>
    <t>仙台市</t>
  </si>
  <si>
    <t>石巻市</t>
  </si>
  <si>
    <t>塩竈市</t>
  </si>
  <si>
    <t>大崎市</t>
  </si>
  <si>
    <t>秋田県</t>
  </si>
  <si>
    <t>秋田市</t>
  </si>
  <si>
    <t>横手市</t>
  </si>
  <si>
    <t>大館市</t>
  </si>
  <si>
    <t>大仙市</t>
  </si>
  <si>
    <t>山形県</t>
  </si>
  <si>
    <t>山形市</t>
  </si>
  <si>
    <t>米沢市</t>
  </si>
  <si>
    <t>鶴岡市</t>
  </si>
  <si>
    <t>酒田市</t>
  </si>
  <si>
    <t>天童市</t>
  </si>
  <si>
    <t>福島県</t>
  </si>
  <si>
    <t>福島市</t>
  </si>
  <si>
    <t>郡山市</t>
  </si>
  <si>
    <t>いわき市</t>
  </si>
  <si>
    <t>会津若松市</t>
  </si>
  <si>
    <t>須賀川市</t>
  </si>
  <si>
    <t>茨城県</t>
  </si>
  <si>
    <t>水戸市</t>
  </si>
  <si>
    <t>日立市</t>
  </si>
  <si>
    <t>土浦市</t>
  </si>
  <si>
    <t>古河市</t>
  </si>
  <si>
    <t>高萩市</t>
  </si>
  <si>
    <t>北茨城市</t>
  </si>
  <si>
    <t>取手市</t>
  </si>
  <si>
    <t>つくば市</t>
  </si>
  <si>
    <t>ひたちなか市</t>
  </si>
  <si>
    <t>栃木県</t>
  </si>
  <si>
    <t>宇都宮市</t>
  </si>
  <si>
    <t>足利市</t>
  </si>
  <si>
    <t>栃木市</t>
  </si>
  <si>
    <t>佐野市</t>
  </si>
  <si>
    <t>鹿沼市</t>
  </si>
  <si>
    <t>小山市</t>
  </si>
  <si>
    <t>那須塩原市</t>
  </si>
  <si>
    <t>日光市</t>
  </si>
  <si>
    <t>大田原市</t>
  </si>
  <si>
    <t>群馬県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</si>
  <si>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</si>
  <si>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</si>
  <si>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</si>
  <si>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</si>
  <si>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</si>
  <si>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</si>
  <si>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</si>
  <si>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</si>
  <si>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</si>
  <si>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</si>
  <si>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沼田市</t>
  </si>
  <si>
    <t>埼玉県</t>
  </si>
  <si>
    <t>さいたま市</t>
  </si>
  <si>
    <t>川越市</t>
  </si>
  <si>
    <t>川口市</t>
  </si>
  <si>
    <t>所沢市</t>
  </si>
  <si>
    <t>越谷市</t>
  </si>
  <si>
    <t>春日部市</t>
  </si>
  <si>
    <t>上尾市</t>
  </si>
  <si>
    <t>草加市</t>
  </si>
  <si>
    <t>狭山市</t>
  </si>
  <si>
    <t>新座市</t>
  </si>
  <si>
    <t>熊谷市</t>
  </si>
  <si>
    <t>行田市</t>
  </si>
  <si>
    <t>秩父市</t>
  </si>
  <si>
    <t>飯能市</t>
  </si>
  <si>
    <t>加須市</t>
  </si>
  <si>
    <t>本庄市</t>
  </si>
  <si>
    <t>東松山市</t>
  </si>
  <si>
    <t>羽生市</t>
  </si>
  <si>
    <t>鴻巣市</t>
  </si>
  <si>
    <t>深谷市</t>
  </si>
  <si>
    <t>蕨市</t>
  </si>
  <si>
    <t>戸田市</t>
  </si>
  <si>
    <t>入間市</t>
  </si>
  <si>
    <t>朝霞市</t>
  </si>
  <si>
    <t>志木市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</si>
  <si>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</si>
  <si>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</si>
  <si>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</si>
  <si>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</si>
  <si>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</si>
  <si>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</si>
  <si>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</si>
  <si>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</si>
  <si>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</si>
  <si>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</si>
  <si>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</si>
  <si>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</si>
  <si>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</si>
  <si>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</si>
  <si>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杉戸町</t>
  </si>
  <si>
    <t>松伏町</t>
  </si>
  <si>
    <t>白岡市</t>
  </si>
  <si>
    <t>千葉県</t>
  </si>
  <si>
    <t>千葉市</t>
  </si>
  <si>
    <t>市川市</t>
  </si>
  <si>
    <t>船橋市</t>
  </si>
  <si>
    <t>松戸市</t>
  </si>
  <si>
    <t>柏市</t>
  </si>
  <si>
    <t>市原市</t>
  </si>
  <si>
    <t>佐倉市</t>
  </si>
  <si>
    <t>八千代市</t>
  </si>
  <si>
    <t>木更津市</t>
  </si>
  <si>
    <t>野田市</t>
  </si>
  <si>
    <t>茂原市</t>
  </si>
  <si>
    <t>成田市</t>
  </si>
  <si>
    <t>習志野市</t>
  </si>
  <si>
    <t>流山市</t>
  </si>
  <si>
    <t>我孫子市</t>
  </si>
  <si>
    <t>鎌ケ谷市</t>
  </si>
  <si>
    <t>君津市</t>
  </si>
  <si>
    <t>浦安市</t>
  </si>
  <si>
    <t>四街道市</t>
  </si>
  <si>
    <t>印西市</t>
  </si>
  <si>
    <t>白井市</t>
  </si>
  <si>
    <t>東京都</t>
  </si>
  <si>
    <t>八王子市</t>
  </si>
  <si>
    <t>町田市</t>
  </si>
  <si>
    <t>立川市</t>
  </si>
  <si>
    <t>武蔵野市</t>
  </si>
  <si>
    <t>三鷹市</t>
  </si>
  <si>
    <t>府中市</t>
  </si>
  <si>
    <t>調布市</t>
  </si>
  <si>
    <t>日野市</t>
  </si>
  <si>
    <t>国分寺市</t>
  </si>
  <si>
    <t>特別区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</si>
  <si>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</si>
  <si>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</si>
  <si>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</si>
  <si>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</si>
  <si>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</si>
  <si>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</si>
  <si>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</si>
  <si>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</si>
  <si>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</si>
  <si>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</si>
  <si>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</si>
  <si>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</si>
  <si>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</si>
  <si>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</si>
  <si>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</si>
  <si>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</si>
  <si>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</si>
  <si>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</si>
  <si>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</si>
  <si>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</si>
  <si>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</si>
  <si>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</si>
  <si>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</si>
  <si>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神奈川県</t>
  </si>
  <si>
    <t>横浜市</t>
  </si>
  <si>
    <t>川崎市</t>
  </si>
  <si>
    <t>横須賀市</t>
  </si>
  <si>
    <t>藤沢市</t>
  </si>
  <si>
    <t>相模原市</t>
  </si>
  <si>
    <t>平塚市</t>
  </si>
  <si>
    <t>鎌倉市</t>
  </si>
  <si>
    <t>小田原市</t>
  </si>
  <si>
    <t>茅ヶ崎市</t>
  </si>
  <si>
    <t>秦野市</t>
  </si>
  <si>
    <t>厚木市</t>
  </si>
  <si>
    <t>大和市</t>
  </si>
  <si>
    <t>新潟県</t>
  </si>
  <si>
    <t>新潟市</t>
  </si>
  <si>
    <t>長岡市</t>
  </si>
  <si>
    <t>三条市</t>
  </si>
  <si>
    <t>柏崎市</t>
  </si>
  <si>
    <t>新発田市</t>
  </si>
  <si>
    <t>上越市</t>
  </si>
  <si>
    <t>富山県</t>
  </si>
  <si>
    <t>富山市</t>
  </si>
  <si>
    <t>高岡市</t>
  </si>
  <si>
    <t>石川県</t>
  </si>
  <si>
    <t>金沢市</t>
  </si>
  <si>
    <t>七尾市</t>
  </si>
  <si>
    <t>小松市</t>
  </si>
  <si>
    <t>白山市</t>
  </si>
  <si>
    <t>加賀市</t>
  </si>
  <si>
    <t>能美市</t>
  </si>
  <si>
    <t>野々市市</t>
  </si>
  <si>
    <t>福井県</t>
  </si>
  <si>
    <t>福井市</t>
  </si>
  <si>
    <t>山梨県</t>
  </si>
  <si>
    <t>甲府市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</si>
  <si>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</si>
  <si>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</si>
  <si>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</si>
  <si>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</si>
  <si>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</si>
  <si>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</si>
  <si>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</si>
  <si>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塩尻市</t>
  </si>
  <si>
    <t>岐阜県</t>
  </si>
  <si>
    <t>岐阜市</t>
  </si>
  <si>
    <t>大垣市</t>
  </si>
  <si>
    <t>各務原市</t>
  </si>
  <si>
    <t>高山市</t>
  </si>
  <si>
    <t>多治見市</t>
  </si>
  <si>
    <t>可児市</t>
  </si>
  <si>
    <t>静岡県</t>
  </si>
  <si>
    <t>静岡市</t>
  </si>
  <si>
    <t>浜松市</t>
  </si>
  <si>
    <t>沼津市</t>
  </si>
  <si>
    <t>富士宮市</t>
  </si>
  <si>
    <t>富士市</t>
  </si>
  <si>
    <t>焼津市</t>
  </si>
  <si>
    <t>三島市</t>
  </si>
  <si>
    <t>磐田市</t>
  </si>
  <si>
    <t>島田市</t>
  </si>
  <si>
    <t>掛川市</t>
  </si>
  <si>
    <t>藤枝市</t>
  </si>
  <si>
    <t>御殿場市</t>
  </si>
  <si>
    <t>袋井市</t>
  </si>
  <si>
    <t>裾野市</t>
  </si>
  <si>
    <t>湖西市</t>
  </si>
  <si>
    <t>愛知県</t>
  </si>
  <si>
    <t>名古屋市</t>
  </si>
  <si>
    <t>豊橋市</t>
  </si>
  <si>
    <t>岡崎市</t>
  </si>
  <si>
    <t>一宮市</t>
  </si>
  <si>
    <t>春日井市</t>
  </si>
  <si>
    <t>豊田市</t>
  </si>
  <si>
    <t>瀬戸市</t>
  </si>
  <si>
    <t>半田市</t>
  </si>
  <si>
    <t>豊川市</t>
  </si>
  <si>
    <t>刈谷市</t>
  </si>
  <si>
    <t>安城市</t>
  </si>
  <si>
    <t>西尾市</t>
  </si>
  <si>
    <t>江南市</t>
  </si>
  <si>
    <t>小牧市</t>
  </si>
  <si>
    <t>稲沢市</t>
  </si>
  <si>
    <t>東海市</t>
  </si>
  <si>
    <t>大府市</t>
  </si>
  <si>
    <t>三重県</t>
  </si>
  <si>
    <t>四日市市</t>
  </si>
  <si>
    <t>津市</t>
  </si>
  <si>
    <t>松阪市</t>
  </si>
  <si>
    <t>桑名市</t>
  </si>
  <si>
    <t>鈴鹿市</t>
  </si>
  <si>
    <t>名張市</t>
  </si>
  <si>
    <t>伊賀市</t>
  </si>
  <si>
    <t>亀山市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</si>
  <si>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</si>
  <si>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</si>
  <si>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</si>
  <si>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</si>
  <si>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</si>
  <si>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</si>
  <si>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</si>
  <si>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東近江市</t>
  </si>
  <si>
    <t>京都府</t>
  </si>
  <si>
    <t>京都市</t>
  </si>
  <si>
    <t>宇治市</t>
  </si>
  <si>
    <t>大阪府</t>
  </si>
  <si>
    <t>大阪市</t>
  </si>
  <si>
    <t>堺市</t>
  </si>
  <si>
    <t>豊中市</t>
  </si>
  <si>
    <t>吹田市</t>
  </si>
  <si>
    <t>高槻市</t>
  </si>
  <si>
    <t>枚方市</t>
  </si>
  <si>
    <t>茨木市</t>
  </si>
  <si>
    <t>八尾市</t>
  </si>
  <si>
    <t>東大阪市</t>
  </si>
  <si>
    <t>岸和田市</t>
  </si>
  <si>
    <t>池田市</t>
  </si>
  <si>
    <t>守口市</t>
  </si>
  <si>
    <t>寝屋川市</t>
  </si>
  <si>
    <t>和泉市</t>
  </si>
  <si>
    <t>箕面市</t>
  </si>
  <si>
    <t>羽曳野市</t>
  </si>
  <si>
    <t>門真市</t>
  </si>
  <si>
    <t>兵庫県</t>
  </si>
  <si>
    <t>神戸市</t>
  </si>
  <si>
    <t>姫路市</t>
  </si>
  <si>
    <t>尼崎市</t>
  </si>
  <si>
    <t>明石市</t>
  </si>
  <si>
    <t>西宮市</t>
  </si>
  <si>
    <t>加古川市</t>
  </si>
  <si>
    <t>芦屋市</t>
  </si>
  <si>
    <t>伊丹市</t>
  </si>
  <si>
    <t>宝塚市</t>
  </si>
  <si>
    <t>高砂市</t>
  </si>
  <si>
    <t>川西市</t>
  </si>
  <si>
    <t>三田市</t>
  </si>
  <si>
    <t>奈良県</t>
  </si>
  <si>
    <t>奈良市</t>
  </si>
  <si>
    <t>橿原市</t>
  </si>
  <si>
    <t>生駒市</t>
  </si>
  <si>
    <t>和歌山県</t>
  </si>
  <si>
    <t>和歌山市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</si>
  <si>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</si>
  <si>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</si>
  <si>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</si>
  <si>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</si>
  <si>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</si>
  <si>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</si>
  <si>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</si>
  <si>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出雲市</t>
  </si>
  <si>
    <t>浜田市</t>
  </si>
  <si>
    <t>益田市</t>
  </si>
  <si>
    <t>大田市</t>
  </si>
  <si>
    <t>安来市</t>
  </si>
  <si>
    <t>江津市</t>
  </si>
  <si>
    <t>雲南市</t>
  </si>
  <si>
    <t>岡山県</t>
  </si>
  <si>
    <t>岡山市</t>
  </si>
  <si>
    <t>倉敷市</t>
  </si>
  <si>
    <t>津山市</t>
  </si>
  <si>
    <t>玉野市</t>
  </si>
  <si>
    <t>総社市</t>
  </si>
  <si>
    <t>新見市</t>
  </si>
  <si>
    <t>笠岡市</t>
  </si>
  <si>
    <t>広島県</t>
  </si>
  <si>
    <t>広島市</t>
  </si>
  <si>
    <t>福山市</t>
  </si>
  <si>
    <t>呉市</t>
  </si>
  <si>
    <t>三原市</t>
  </si>
  <si>
    <t>尾道市</t>
  </si>
  <si>
    <t>東広島市</t>
  </si>
  <si>
    <t>廿日市市</t>
  </si>
  <si>
    <t>三次市</t>
  </si>
  <si>
    <t>山口県</t>
  </si>
  <si>
    <t>下関市</t>
  </si>
  <si>
    <t>宇部市</t>
  </si>
  <si>
    <t>山口市</t>
  </si>
  <si>
    <t>周南市</t>
  </si>
  <si>
    <t>萩市</t>
  </si>
  <si>
    <t>防府市</t>
  </si>
  <si>
    <t>岩国市</t>
  </si>
  <si>
    <t>長門市</t>
  </si>
  <si>
    <t>山陽小野田市</t>
  </si>
  <si>
    <t>徳島県</t>
  </si>
  <si>
    <t>徳島市</t>
  </si>
  <si>
    <t>香川県</t>
  </si>
  <si>
    <t>高松市</t>
  </si>
  <si>
    <t>愛媛県</t>
  </si>
  <si>
    <t>松山市</t>
  </si>
  <si>
    <t>今治市</t>
  </si>
  <si>
    <t>新居浜市</t>
  </si>
  <si>
    <t>宇和島市</t>
  </si>
  <si>
    <t>西条市</t>
  </si>
  <si>
    <t>高知県</t>
  </si>
  <si>
    <t>高知市</t>
  </si>
  <si>
    <t>福岡県</t>
  </si>
  <si>
    <t>北九州市</t>
  </si>
  <si>
    <t>福岡市</t>
  </si>
  <si>
    <t>久留米市</t>
  </si>
  <si>
    <t>大牟田市</t>
  </si>
  <si>
    <t>佐賀県</t>
  </si>
  <si>
    <t>佐賀市</t>
  </si>
  <si>
    <t>長崎県</t>
  </si>
  <si>
    <t>佐世保市</t>
  </si>
  <si>
    <t>島原市</t>
  </si>
  <si>
    <t>平戸市</t>
  </si>
  <si>
    <t>松浦市</t>
  </si>
  <si>
    <t>五島市</t>
  </si>
  <si>
    <t>大村市</t>
  </si>
  <si>
    <t>熊本県</t>
  </si>
  <si>
    <t>熊本市</t>
  </si>
  <si>
    <t>八代市</t>
  </si>
  <si>
    <t>天草市</t>
  </si>
  <si>
    <t>大分県</t>
  </si>
  <si>
    <t>大分市</t>
  </si>
  <si>
    <t>別府市</t>
  </si>
  <si>
    <t>中津市</t>
  </si>
  <si>
    <t>日田市</t>
  </si>
  <si>
    <t>佐伯市</t>
  </si>
  <si>
    <t>宇佐市</t>
  </si>
  <si>
    <t>宮崎県</t>
  </si>
  <si>
    <t>宮崎市</t>
  </si>
  <si>
    <t>都城市</t>
  </si>
  <si>
    <t>延岡市</t>
  </si>
  <si>
    <t>日向市</t>
  </si>
  <si>
    <t>鹿児島県</t>
  </si>
  <si>
    <t>鹿児島市</t>
  </si>
  <si>
    <t>鹿屋市</t>
  </si>
  <si>
    <t>薩摩川内市</t>
  </si>
  <si>
    <t>霧島市</t>
  </si>
  <si>
    <t>沖縄県</t>
  </si>
  <si>
    <t>那覇市</t>
  </si>
  <si>
    <t>宜野湾市</t>
  </si>
  <si>
    <t>浦添市</t>
  </si>
  <si>
    <t>沖縄市</t>
  </si>
  <si>
    <t>うるま市</t>
  </si>
  <si>
    <t>理事</t>
  </si>
  <si>
    <t>有</t>
  </si>
  <si>
    <t>構造
適判
業務</t>
    <rPh sb="0" eb="2">
      <t>コウゾウ</t>
    </rPh>
    <rPh sb="3" eb="5">
      <t>テキハン</t>
    </rPh>
    <rPh sb="6" eb="8">
      <t>ギョウム</t>
    </rPh>
    <phoneticPr fontId="4"/>
  </si>
  <si>
    <t>kubun</t>
    <phoneticPr fontId="4"/>
  </si>
  <si>
    <t>建築基準法関連：特定行政庁</t>
    <rPh sb="0" eb="2">
      <t>ケンチク</t>
    </rPh>
    <rPh sb="2" eb="5">
      <t>キジュンホウ</t>
    </rPh>
    <rPh sb="5" eb="7">
      <t>カンレン</t>
    </rPh>
    <rPh sb="8" eb="13">
      <t>トクテイギョウセイチョウ</t>
    </rPh>
    <phoneticPr fontId="4"/>
  </si>
  <si>
    <t>一般財団法人熊本建築構造評価センター</t>
  </si>
  <si>
    <t>特定非営利活動法人静岡県建築技術安心支援センター</t>
  </si>
  <si>
    <t>株式会社建築構造センター</t>
  </si>
  <si>
    <t>一般財団法人群馬県建築構造技術センター</t>
  </si>
  <si>
    <t>一般財団法人福島県建築安全機構</t>
  </si>
  <si>
    <t>地方独立行政法人北海道立総合研究機構</t>
  </si>
  <si>
    <t>知事指定</t>
  </si>
  <si>
    <t>沖縄建築確認検査センター株式会社</t>
  </si>
  <si>
    <t>株式会社鹿児島建築確認検査機構</t>
  </si>
  <si>
    <t>公益財団法人鹿児島県住宅・建築総合センター</t>
  </si>
  <si>
    <t>一般財団法人宮崎県建築住宅センター</t>
  </si>
  <si>
    <t>一般財団法人大分県建築住宅センター</t>
  </si>
  <si>
    <t>株式会社ＡＣＳ熊本</t>
  </si>
  <si>
    <t>株式会社熊本建築確認検査機関</t>
  </si>
  <si>
    <t>一般財団法人熊本建築審査センター</t>
  </si>
  <si>
    <t>一般財団法人長崎県住宅・建築総合センター</t>
  </si>
  <si>
    <t>公益財団法人佐賀県建設技術支援機構</t>
  </si>
  <si>
    <t>九州住宅保証株式会社</t>
  </si>
  <si>
    <t>地整指定</t>
  </si>
  <si>
    <t>一般財団法人福岡県建築住宅センター</t>
  </si>
  <si>
    <t>公益社団法人高知県建設技術公社</t>
  </si>
  <si>
    <t>株式会社愛媛建築住宅センター</t>
  </si>
  <si>
    <t>株式会社香川県建築住宅センター</t>
  </si>
  <si>
    <t>株式会社とくしま建築住宅センター</t>
  </si>
  <si>
    <t>一般財団法人山口県建築住宅センター</t>
  </si>
  <si>
    <t>有限会社広島県東部建築確認センター</t>
  </si>
  <si>
    <t>株式会社広島建築住宅センター</t>
  </si>
  <si>
    <t>ハウスプラス中国住宅保証株式会社</t>
  </si>
  <si>
    <t>株式会社ジェイ・イー・サポート</t>
  </si>
  <si>
    <t>大臣指定</t>
  </si>
  <si>
    <t>岡山県建築住宅センター株式会社</t>
  </si>
  <si>
    <t>一般財団法人島根県建築住宅センター</t>
  </si>
  <si>
    <t>一般財団法人鳥取県建築住宅検査センター</t>
  </si>
  <si>
    <t>一般財団法人和歌山県建築住宅防災センター</t>
  </si>
  <si>
    <t>一般財団法人なら建築住宅センター</t>
  </si>
  <si>
    <t>株式会社確認検査機構プラン２１</t>
  </si>
  <si>
    <t>株式会社兵庫確認検査機構</t>
  </si>
  <si>
    <t>公益財団法人兵庫県住宅建築総合センター</t>
  </si>
  <si>
    <t>株式会社阪確サポート</t>
  </si>
  <si>
    <t>株式会社ジェイネット</t>
  </si>
  <si>
    <t>一般財団法人大阪建築防災センター</t>
  </si>
  <si>
    <t>株式会社総合確認検査機構</t>
  </si>
  <si>
    <t>アール・イー・ジャパン株式会社</t>
  </si>
  <si>
    <t>関西住宅品質保証株式会社</t>
  </si>
  <si>
    <t>株式会社確認検査機構トラスト</t>
  </si>
  <si>
    <t>株式会社技研</t>
  </si>
  <si>
    <t>株式会社オーネックス</t>
  </si>
  <si>
    <t>株式会社近確機構</t>
  </si>
  <si>
    <t>建築検査機構株式会社</t>
  </si>
  <si>
    <t>株式会社日本確認検査センター</t>
  </si>
  <si>
    <t>株式会社西日本住宅評価センター</t>
  </si>
  <si>
    <t>株式会社国際確認検査センター</t>
  </si>
  <si>
    <t>一般財団法人日本建築総合試験所</t>
  </si>
  <si>
    <t>特定非営利活動法人都市づくり建築技術研究所</t>
  </si>
  <si>
    <t>株式会社Ｉ－ＰＥＣ</t>
  </si>
  <si>
    <t>株式会社京都確認検査機構</t>
  </si>
  <si>
    <t>一般財団法人滋賀県建築住宅センター</t>
  </si>
  <si>
    <t>株式会社確認検査機構アネックス</t>
  </si>
  <si>
    <t>株式会社トータル建築確認評価センター</t>
  </si>
  <si>
    <t>公益財団法人三重県建設技術センター</t>
  </si>
  <si>
    <t>株式会社確認検査愛知</t>
  </si>
  <si>
    <t>株式会社名古屋建築確認・検査システム</t>
  </si>
  <si>
    <t>株式会社愛知建築センター</t>
  </si>
  <si>
    <t>一般財団法人愛知県建築住宅センター</t>
  </si>
  <si>
    <t>株式会社ＣＩ東海</t>
  </si>
  <si>
    <t>株式会社確認サービス</t>
  </si>
  <si>
    <t>一般財団法人静岡県建築住宅まちづくりセンター</t>
  </si>
  <si>
    <t>有限会社みの建築確認検査センター</t>
  </si>
  <si>
    <t>株式会社ぎふ建築住宅センター</t>
  </si>
  <si>
    <t>一般財団法人長野県建築住宅センター</t>
  </si>
  <si>
    <t>株式会社ＹＫＳ確認検査機構</t>
  </si>
  <si>
    <t>公益社団法人山梨県建設技術センター</t>
  </si>
  <si>
    <t>一般財団法人福井県建築住宅センター</t>
  </si>
  <si>
    <t>一般財団法人石川県建築住宅センター</t>
  </si>
  <si>
    <t>一般財団法人富山県建築住宅センター</t>
  </si>
  <si>
    <t>株式会社新潟建築確認検査機構</t>
  </si>
  <si>
    <t>一般財団法人にいがた住宅センター</t>
  </si>
  <si>
    <t>株式会社湘南建築センター</t>
  </si>
  <si>
    <t>一般財団法人神奈川県建築安全協会</t>
  </si>
  <si>
    <t>富士建築センター株式会社</t>
  </si>
  <si>
    <t>株式会社神奈川建築確認検査機関</t>
  </si>
  <si>
    <t>ビューローベリタスジャパン株式会社</t>
  </si>
  <si>
    <t>株式会社東日本住宅評価センター</t>
  </si>
  <si>
    <t>ＮＩＣ確認検査株式会社</t>
  </si>
  <si>
    <t>日本タリアセン株式会社</t>
  </si>
  <si>
    <t>ＡＩ確認検査センター株式会社</t>
  </si>
  <si>
    <t>株式会社都市建築確認センター</t>
  </si>
  <si>
    <t>日本建物評価機構株式会社</t>
  </si>
  <si>
    <t>株式会社高良ＧＵＴ</t>
  </si>
  <si>
    <t>公益財団法人東京都防災・建築まちづくりセンター</t>
  </si>
  <si>
    <t>多摩確認検査株式会社</t>
  </si>
  <si>
    <t>株式会社Ｊ建築検査センター</t>
  </si>
  <si>
    <t>一般社団法人日本住宅性能評価機構</t>
  </si>
  <si>
    <t>イーハウス建築センター株式会社</t>
  </si>
  <si>
    <t>株式会社ビルディングナビゲーション確認評価機構</t>
  </si>
  <si>
    <t>株式会社東京建築検査機構</t>
  </si>
  <si>
    <t>株式会社グッド・アイズ建築検査機構</t>
  </si>
  <si>
    <t>アウェイ建築評価ネット株式会社</t>
  </si>
  <si>
    <t>ＳＢＩアーキクオリティ株式会社</t>
  </si>
  <si>
    <t>日本建築検査協会株式会社</t>
  </si>
  <si>
    <t>一般財団法人ベターリビング</t>
  </si>
  <si>
    <t>株式会社都市居住評価センター</t>
  </si>
  <si>
    <t>株式会社住宅性能評価センター</t>
  </si>
  <si>
    <t>ハウスプラス確認検査株式会社</t>
  </si>
  <si>
    <t>一般財団法人住宅金融普及協会</t>
  </si>
  <si>
    <t>日本ＥＲＩ株式会社</t>
  </si>
  <si>
    <t>一般財団法人日本建築センター</t>
  </si>
  <si>
    <t>株式会社千葉県建築住宅センター</t>
  </si>
  <si>
    <t>ユーディーアイ確認検査株式会社</t>
  </si>
  <si>
    <t>日本確認センター株式会社</t>
  </si>
  <si>
    <t>株式会社ガイア</t>
  </si>
  <si>
    <t>株式会社埼玉建築確認検査機構</t>
  </si>
  <si>
    <t>一般財団法人さいたま住宅検査センター</t>
  </si>
  <si>
    <t>株式会社北関東建築検査機構</t>
  </si>
  <si>
    <t>公益財団法人群馬県建設技術センター</t>
  </si>
  <si>
    <t>株式會社総研</t>
  </si>
  <si>
    <t>公益財団法人とちぎ建設技術センター</t>
  </si>
  <si>
    <t>株式会社安心確認検査機構</t>
  </si>
  <si>
    <t>一般財団法人茨城県建築センター</t>
  </si>
  <si>
    <t>株式会社ＥＭＩ確認検査機構</t>
  </si>
  <si>
    <t>一般財団法人ふくしま建築住宅センター</t>
  </si>
  <si>
    <t>株式会社建築検査機構</t>
  </si>
  <si>
    <t>株式会社山形県建築サポートセンター</t>
  </si>
  <si>
    <t>一般財団法人秋田県建築住宅センター</t>
  </si>
  <si>
    <t>株式会社北日本建築検査機構</t>
  </si>
  <si>
    <t>株式会社秋田建築確認検査機関</t>
  </si>
  <si>
    <t>公益財団法人秋田市総合振興公社</t>
  </si>
  <si>
    <t>株式会社仙台都市整備センター</t>
  </si>
  <si>
    <t>一般財団法人宮城県建築住宅センター</t>
  </si>
  <si>
    <t>株式会社東北建築センター</t>
  </si>
  <si>
    <t>一般財団法人岩手県建築住宅センター</t>
  </si>
  <si>
    <t>有限会社アーバン建築確認検査機関</t>
  </si>
  <si>
    <t>株式会社建築住宅センター</t>
  </si>
  <si>
    <t>株式会社住まい建築検査</t>
  </si>
  <si>
    <t>一般財団法人函館市住宅都市施設公社</t>
  </si>
  <si>
    <t>株式会社建築確認検査機構あさひかわ</t>
  </si>
  <si>
    <t>一般財団法人北海道建築指導センター</t>
  </si>
  <si>
    <t>帳簿</t>
    <rPh sb="0" eb="2">
      <t>チョウボ</t>
    </rPh>
    <phoneticPr fontId="4"/>
  </si>
  <si>
    <t>本社
所在地</t>
    <rPh sb="0" eb="2">
      <t>ホンシャ</t>
    </rPh>
    <rPh sb="3" eb="6">
      <t>ショザイチ</t>
    </rPh>
    <phoneticPr fontId="4"/>
  </si>
  <si>
    <t>所在</t>
    <rPh sb="0" eb="2">
      <t>ショザイ</t>
    </rPh>
    <phoneticPr fontId="4"/>
  </si>
  <si>
    <t>※</t>
  </si>
  <si>
    <t>※NICEシステム導入</t>
  </si>
  <si>
    <t xml:space="preserve">
確認検査
業務区分</t>
    <rPh sb="1" eb="3">
      <t>カクニン</t>
    </rPh>
    <rPh sb="3" eb="5">
      <t>ケンサ</t>
    </rPh>
    <rPh sb="6" eb="8">
      <t>ギョウム</t>
    </rPh>
    <rPh sb="8" eb="10">
      <t>クブン</t>
    </rPh>
    <phoneticPr fontId="4"/>
  </si>
  <si>
    <t>沖縄総合事務局</t>
  </si>
  <si>
    <t>一般社団法人沖縄県建築士事務所協会</t>
  </si>
  <si>
    <t>公益社団法人沖縄県建築士会</t>
  </si>
  <si>
    <t>一般社団法人鹿児島県建築士事務所協会</t>
  </si>
  <si>
    <t>公益社団法人鹿児島県建築士会</t>
  </si>
  <si>
    <t>一般社団法人宮崎県建築士事務所協会</t>
  </si>
  <si>
    <t>一般社団法人宮崎県建築士会</t>
  </si>
  <si>
    <t>一般社団法人大分県建築士事務所協会</t>
  </si>
  <si>
    <t>公益社団法人大分県建築士会</t>
  </si>
  <si>
    <t>一般社団法人熊本県建築士事務所協会</t>
  </si>
  <si>
    <t>公益社団法人熊本県建築士会</t>
  </si>
  <si>
    <t>一般社団法人長崎県建築士事務所協会</t>
  </si>
  <si>
    <t>一般社団法人長崎県建築士会</t>
  </si>
  <si>
    <t>一般社団法人佐賀県建築士事務所協会</t>
  </si>
  <si>
    <t>一般社団法人佐賀県建築士会</t>
  </si>
  <si>
    <t>九州地方整備局</t>
  </si>
  <si>
    <t>一般社団法人福岡県建築士事務所協会</t>
  </si>
  <si>
    <t>公益社団法人福岡県建築士会</t>
  </si>
  <si>
    <t>一般社団法人高知県建築士事務所協会</t>
  </si>
  <si>
    <t>公益社団法人高知県建築士会</t>
  </si>
  <si>
    <t>一般社団法人愛媛県建築士事務所協会</t>
  </si>
  <si>
    <t>公益社団法人愛媛県建築士会</t>
  </si>
  <si>
    <t>四国地方整備局</t>
  </si>
  <si>
    <t>一般社団法人香川県建築士事務所協会</t>
  </si>
  <si>
    <t>一般社団法人香川県建築士会</t>
  </si>
  <si>
    <t>一般社団法人徳島県建築士事務所協会</t>
  </si>
  <si>
    <t>公益社団法人徳島県建築士会</t>
  </si>
  <si>
    <t>一般社団法人山口県建築士事務所協会</t>
  </si>
  <si>
    <t>一般社団法人山口県建築士会</t>
  </si>
  <si>
    <t>中国地方整備局</t>
  </si>
  <si>
    <t>一般社団法人広島県建築士事務所協会</t>
  </si>
  <si>
    <t>公益社団法人広島県建築士会</t>
  </si>
  <si>
    <t>一般社団法人岡山県建築士事務所協会</t>
  </si>
  <si>
    <t>一般社団法人岡山県建築士会</t>
  </si>
  <si>
    <t>一般社団法人島根県建築士事務所協会</t>
  </si>
  <si>
    <t>一般社団法人島根県建築士会</t>
  </si>
  <si>
    <t>一般社団法人鳥取県建築士事務所協会</t>
  </si>
  <si>
    <t>一般社団法人鳥取県建築士会</t>
  </si>
  <si>
    <t>一般社団法人和歌山県建築士事務所協会</t>
  </si>
  <si>
    <t>一般社団法人和歌山県建築士会</t>
  </si>
  <si>
    <t>一般社団法人奈良県建築士事務所協会</t>
  </si>
  <si>
    <t>一般社団法人奈良県建築士会</t>
  </si>
  <si>
    <t>一般社団法人兵庫県建築士事務所協会</t>
  </si>
  <si>
    <t>公益社団法人兵庫県建築士会</t>
  </si>
  <si>
    <t>近畿地方整備局</t>
  </si>
  <si>
    <t>一般社団法人大阪府建築士事務所協会</t>
  </si>
  <si>
    <t>公益社団法人大阪府建築士会</t>
  </si>
  <si>
    <t>一般社団法人京都府建築士事務所協会</t>
  </si>
  <si>
    <t>一般社団法人京都府建築士会</t>
  </si>
  <si>
    <t>一般社団法人滋賀県建築士事務所協会</t>
  </si>
  <si>
    <t>公益社団法人滋賀県建築士会</t>
  </si>
  <si>
    <t>一般社団法人三重県建築士事務所協会</t>
  </si>
  <si>
    <t>一般社団法人三重県建築士会</t>
  </si>
  <si>
    <t>中部地方整備局</t>
  </si>
  <si>
    <t>公益社団法人愛知県建築士事務所協会</t>
  </si>
  <si>
    <t>公益社団法人愛知建築士会</t>
  </si>
  <si>
    <t>一般社団法人静岡県建築士事務所協会</t>
  </si>
  <si>
    <t>公益社団法人静岡県建築士会</t>
  </si>
  <si>
    <t>一般社団法人岐阜県建築士事務所協会</t>
  </si>
  <si>
    <t>公益社団法人岐阜県建築士会</t>
  </si>
  <si>
    <t>一般社団法人長野県建築士事務所協会</t>
  </si>
  <si>
    <t>一般社団法人山梨県建築士事務所協会</t>
  </si>
  <si>
    <t>一般社団法人山梨県建築士会</t>
  </si>
  <si>
    <t>一般社団法人福井県建築士事務所協会</t>
  </si>
  <si>
    <t>一般社団法人福井県建築士会</t>
  </si>
  <si>
    <t>一般社団法人石川県建築士事務所協会</t>
  </si>
  <si>
    <t>一般社団法人石川県建築士会</t>
  </si>
  <si>
    <t>一般社団法人富山県建築士事務所協会</t>
  </si>
  <si>
    <t>公益社団法人富山県建築士会</t>
  </si>
  <si>
    <t>北陸地方整備局</t>
  </si>
  <si>
    <t>一般社団法人新潟県建築士事務所協会</t>
  </si>
  <si>
    <t>一般社団法人神奈川県建築士事務所協会</t>
  </si>
  <si>
    <t>一般社団法人神奈川県建築士会</t>
  </si>
  <si>
    <t>国土交通省住宅局建築指導課</t>
  </si>
  <si>
    <t>一般社団法人東京都建築士事務所協会</t>
  </si>
  <si>
    <t>一般社団法人日本建築士事務所協会連合会</t>
  </si>
  <si>
    <t>一般社団法人東京建築士会</t>
  </si>
  <si>
    <t>公益社団法人日本建築士会連合会</t>
  </si>
  <si>
    <t>公益社団法人千葉県建築士事務所協会</t>
  </si>
  <si>
    <t>一般社団法人千葉県建築士会</t>
  </si>
  <si>
    <t>関東地方整備局</t>
  </si>
  <si>
    <t>一般社団法人埼玉県建築士事務所協会</t>
  </si>
  <si>
    <t>一般社団法人埼玉建築士会</t>
  </si>
  <si>
    <t>一般社団法人群馬県建築士事務所協会</t>
  </si>
  <si>
    <t>一般社団法人群馬建築士会</t>
  </si>
  <si>
    <t>一般社団法人栃木県建築士事務所協会</t>
  </si>
  <si>
    <t>一般社団法人栃木県建築士会</t>
  </si>
  <si>
    <t>一般社団法人茨城県建築士事務所協会</t>
  </si>
  <si>
    <t>一般社団法人茨城県建築士会</t>
  </si>
  <si>
    <t>一般社団法人福島県建築士事務所協会</t>
  </si>
  <si>
    <t>公益社団法人福島県建築士会</t>
  </si>
  <si>
    <t>一般社団法人山形県建築士事務所協会</t>
  </si>
  <si>
    <t>一般社団法人山形県建築士会</t>
  </si>
  <si>
    <t>一般社団法人秋田県建築士事務所協会</t>
  </si>
  <si>
    <t>一般社団法人秋田県建築士会</t>
  </si>
  <si>
    <t>東北地方整備局</t>
  </si>
  <si>
    <t>一般社団法人宮城県建築士事務所協会</t>
  </si>
  <si>
    <t>一般社団法人宮城県建築士会</t>
  </si>
  <si>
    <t>一般社団法人岩手県建築士事務所協会</t>
  </si>
  <si>
    <t>一般社団法人岩手県建築士会</t>
  </si>
  <si>
    <t>一般社団法人青森県建築士事務所協会</t>
  </si>
  <si>
    <t>一般社団法人青森県建築士会</t>
  </si>
  <si>
    <t>北海道開発局</t>
  </si>
  <si>
    <t>一般社団法人北海道建築士事務所協会</t>
  </si>
  <si>
    <t>一般社団法人北海道建築士会</t>
  </si>
  <si>
    <t>中央指定登録機関</t>
    <rPh sb="0" eb="2">
      <t>チュウオウ</t>
    </rPh>
    <rPh sb="2" eb="4">
      <t>シテイ</t>
    </rPh>
    <rPh sb="4" eb="6">
      <t>トウロク</t>
    </rPh>
    <rPh sb="6" eb="8">
      <t>キカン</t>
    </rPh>
    <phoneticPr fontId="4"/>
  </si>
  <si>
    <t>指定登録機関</t>
    <rPh sb="0" eb="2">
      <t>シテイ</t>
    </rPh>
    <rPh sb="2" eb="4">
      <t>トウロク</t>
    </rPh>
    <rPh sb="4" eb="6">
      <t>キカン</t>
    </rPh>
    <phoneticPr fontId="4"/>
  </si>
  <si>
    <t>連合会の支所として利用</t>
    <rPh sb="0" eb="3">
      <t>レンゴウカイ</t>
    </rPh>
    <rPh sb="4" eb="6">
      <t>シショ</t>
    </rPh>
    <rPh sb="9" eb="11">
      <t>リヨウ</t>
    </rPh>
    <phoneticPr fontId="4"/>
  </si>
  <si>
    <t>指定事務所登録機関</t>
    <rPh sb="0" eb="2">
      <t>シテイ</t>
    </rPh>
    <rPh sb="2" eb="5">
      <t>ジムショ</t>
    </rPh>
    <rPh sb="5" eb="7">
      <t>トウロク</t>
    </rPh>
    <rPh sb="7" eb="9">
      <t>キカン</t>
    </rPh>
    <phoneticPr fontId="4"/>
  </si>
  <si>
    <t>国</t>
    <rPh sb="0" eb="1">
      <t>クニ</t>
    </rPh>
    <phoneticPr fontId="4"/>
  </si>
  <si>
    <t>業務区域</t>
    <rPh sb="0" eb="2">
      <t>ギョウム</t>
    </rPh>
    <rPh sb="2" eb="4">
      <t>クイキ</t>
    </rPh>
    <phoneticPr fontId="4"/>
  </si>
  <si>
    <t>建築士（登録）</t>
    <rPh sb="0" eb="3">
      <t>ケンチクシ</t>
    </rPh>
    <rPh sb="4" eb="6">
      <t>トウロク</t>
    </rPh>
    <phoneticPr fontId="4"/>
  </si>
  <si>
    <t>指定区分</t>
    <rPh sb="0" eb="2">
      <t>シテイ</t>
    </rPh>
    <rPh sb="2" eb="4">
      <t>クブン</t>
    </rPh>
    <phoneticPr fontId="4"/>
  </si>
  <si>
    <t>指定区分</t>
    <rPh sb="0" eb="2">
      <t>シテイ</t>
    </rPh>
    <rPh sb="2" eb="4">
      <t>クブン</t>
    </rPh>
    <phoneticPr fontId="4"/>
  </si>
  <si>
    <t>都道府県</t>
    <rPh sb="0" eb="4">
      <t>トドウフケン</t>
    </rPh>
    <phoneticPr fontId="4"/>
  </si>
  <si>
    <t>建築士
（登録）</t>
    <rPh sb="0" eb="3">
      <t>ケンチクシ</t>
    </rPh>
    <rPh sb="5" eb="7">
      <t>トウロク</t>
    </rPh>
    <phoneticPr fontId="4"/>
  </si>
  <si>
    <t>計</t>
    <rPh sb="0" eb="1">
      <t>ケイ</t>
    </rPh>
    <phoneticPr fontId="4"/>
  </si>
  <si>
    <t>大臣指定</t>
    <rPh sb="0" eb="2">
      <t>ダイジン</t>
    </rPh>
    <rPh sb="2" eb="4">
      <t>シテイ</t>
    </rPh>
    <phoneticPr fontId="4"/>
  </si>
  <si>
    <t>地整指定</t>
    <rPh sb="0" eb="2">
      <t>チセイ</t>
    </rPh>
    <rPh sb="2" eb="4">
      <t>シテイ</t>
    </rPh>
    <phoneticPr fontId="4"/>
  </si>
  <si>
    <t>知事指定</t>
    <rPh sb="0" eb="2">
      <t>チジ</t>
    </rPh>
    <rPh sb="2" eb="4">
      <t>シテイ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</si>
  <si>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</si>
  <si>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</si>
  <si>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確認検査
指定区分</t>
    <rPh sb="0" eb="2">
      <t>カクニン</t>
    </rPh>
    <rPh sb="2" eb="4">
      <t>ケンサ</t>
    </rPh>
    <rPh sb="5" eb="7">
      <t>シテイ</t>
    </rPh>
    <rPh sb="7" eb="9">
      <t>クブン</t>
    </rPh>
    <phoneticPr fontId="4"/>
  </si>
  <si>
    <t>国</t>
    <rPh sb="0" eb="1">
      <t>クニ</t>
    </rPh>
    <phoneticPr fontId="4"/>
  </si>
  <si>
    <t>指定事務所登録機関</t>
    <rPh sb="0" eb="2">
      <t>シテイ</t>
    </rPh>
    <rPh sb="2" eb="4">
      <t>ジム</t>
    </rPh>
    <rPh sb="4" eb="5">
      <t>ショ</t>
    </rPh>
    <rPh sb="5" eb="7">
      <t>トウロク</t>
    </rPh>
    <rPh sb="7" eb="9">
      <t>キカン</t>
    </rPh>
    <phoneticPr fontId="4"/>
  </si>
  <si>
    <t>中央指定登録機関</t>
    <rPh sb="0" eb="2">
      <t>チュウオウ</t>
    </rPh>
    <rPh sb="2" eb="4">
      <t>シテイ</t>
    </rPh>
    <rPh sb="4" eb="6">
      <t>トウロク</t>
    </rPh>
    <rPh sb="6" eb="8">
      <t>キカン</t>
    </rPh>
    <phoneticPr fontId="4"/>
  </si>
  <si>
    <t>団体数</t>
    <rPh sb="0" eb="2">
      <t>ダンタイ</t>
    </rPh>
    <rPh sb="2" eb="3">
      <t>ソウスウ</t>
    </rPh>
    <phoneticPr fontId="4"/>
  </si>
  <si>
    <r>
      <rPr>
        <sz val="11"/>
        <color theme="1"/>
        <rFont val="ＭＳ Ｐ明朝"/>
        <family val="1"/>
        <charset val="128"/>
      </rPr>
      <t>建築士</t>
    </r>
    <r>
      <rPr>
        <sz val="8"/>
        <color theme="1"/>
        <rFont val="ＭＳ Ｐ明朝"/>
        <family val="1"/>
        <charset val="128"/>
      </rPr>
      <t xml:space="preserve">
（確認検査）</t>
    </r>
    <rPh sb="0" eb="3">
      <t>ケンチクシ</t>
    </rPh>
    <rPh sb="5" eb="7">
      <t>カクニン</t>
    </rPh>
    <rPh sb="7" eb="9">
      <t>ケンサ</t>
    </rPh>
    <phoneticPr fontId="4"/>
  </si>
  <si>
    <r>
      <t xml:space="preserve">建築士
</t>
    </r>
    <r>
      <rPr>
        <sz val="8"/>
        <color theme="1"/>
        <rFont val="ＭＳ Ｐ明朝"/>
        <family val="1"/>
        <charset val="128"/>
      </rPr>
      <t>（構造適判）</t>
    </r>
    <rPh sb="0" eb="3">
      <t>ケンチクシ</t>
    </rPh>
    <rPh sb="5" eb="7">
      <t>コウゾウ</t>
    </rPh>
    <rPh sb="7" eb="9">
      <t>テキハン</t>
    </rPh>
    <phoneticPr fontId="4"/>
  </si>
  <si>
    <t>通知
配信</t>
    <rPh sb="0" eb="2">
      <t>ツウチ</t>
    </rPh>
    <rPh sb="3" eb="5">
      <t>ハイシン</t>
    </rPh>
    <phoneticPr fontId="4"/>
  </si>
  <si>
    <t>都道府県</t>
    <phoneticPr fontId="4"/>
  </si>
  <si>
    <t>政令市</t>
    <phoneticPr fontId="4"/>
  </si>
  <si>
    <t>４条１項</t>
    <phoneticPr fontId="4"/>
  </si>
  <si>
    <t>４条２項</t>
    <phoneticPr fontId="4"/>
  </si>
  <si>
    <t>限特</t>
    <phoneticPr fontId="4"/>
  </si>
  <si>
    <r>
      <rPr>
        <sz val="8"/>
        <color theme="1"/>
        <rFont val="ＭＳ Ｐ明朝"/>
        <family val="1"/>
        <charset val="128"/>
      </rPr>
      <t>特定行政庁</t>
    </r>
    <r>
      <rPr>
        <sz val="11"/>
        <color theme="1"/>
        <rFont val="ＭＳ Ｐ明朝"/>
        <family val="1"/>
        <charset val="128"/>
      </rPr>
      <t xml:space="preserve">
区分</t>
    </r>
    <phoneticPr fontId="4"/>
  </si>
  <si>
    <t>協議会
会員</t>
    <rPh sb="0" eb="3">
      <t>キョウギカイ</t>
    </rPh>
    <rPh sb="4" eb="6">
      <t>カイイン</t>
    </rPh>
    <phoneticPr fontId="4"/>
  </si>
  <si>
    <t>計</t>
    <phoneticPr fontId="4"/>
  </si>
  <si>
    <t>北海道</t>
    <rPh sb="0" eb="3">
      <t>ホッカイドウ</t>
    </rPh>
    <phoneticPr fontId="4"/>
  </si>
  <si>
    <t>神奈川</t>
    <rPh sb="0" eb="3">
      <t>カナガワ</t>
    </rPh>
    <phoneticPr fontId="4"/>
  </si>
  <si>
    <t>和歌山</t>
    <rPh sb="0" eb="3">
      <t>ワカヤマ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</si>
  <si>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</si>
  <si>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</si>
  <si>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区域</t>
    <phoneticPr fontId="4"/>
  </si>
  <si>
    <t>都道府県</t>
    <rPh sb="0" eb="4">
      <t>トドウフケン</t>
    </rPh>
    <phoneticPr fontId="4"/>
  </si>
  <si>
    <t>政令市</t>
    <rPh sb="0" eb="3">
      <t>セイレイシ</t>
    </rPh>
    <phoneticPr fontId="4"/>
  </si>
  <si>
    <t>４条１項</t>
    <rPh sb="1" eb="2">
      <t>ジョウ</t>
    </rPh>
    <rPh sb="3" eb="4">
      <t>コウ</t>
    </rPh>
    <phoneticPr fontId="4"/>
  </si>
  <si>
    <t>４条２項</t>
    <rPh sb="1" eb="2">
      <t>ジョウ</t>
    </rPh>
    <rPh sb="3" eb="4">
      <t>コウ</t>
    </rPh>
    <phoneticPr fontId="4"/>
  </si>
  <si>
    <t>限特</t>
    <rPh sb="0" eb="1">
      <t>キリ</t>
    </rPh>
    <rPh sb="1" eb="2">
      <t>トク</t>
    </rPh>
    <phoneticPr fontId="4"/>
  </si>
  <si>
    <t>特別区</t>
    <rPh sb="0" eb="3">
      <t>トクベツク</t>
    </rPh>
    <phoneticPr fontId="4"/>
  </si>
  <si>
    <t>特別区</t>
    <rPh sb="0" eb="3">
      <t>トクベツク</t>
    </rPh>
    <phoneticPr fontId="4"/>
  </si>
  <si>
    <t>計</t>
    <rPh sb="0" eb="1">
      <t>ケイ</t>
    </rPh>
    <phoneticPr fontId="4"/>
  </si>
  <si>
    <t>大臣指定</t>
    <rPh sb="0" eb="2">
      <t>ダイジン</t>
    </rPh>
    <rPh sb="2" eb="4">
      <t>シテイ</t>
    </rPh>
    <phoneticPr fontId="4"/>
  </si>
  <si>
    <t>地整指定</t>
    <rPh sb="0" eb="2">
      <t>チセイ</t>
    </rPh>
    <rPh sb="2" eb="4">
      <t>シテイ</t>
    </rPh>
    <phoneticPr fontId="4"/>
  </si>
  <si>
    <t>知事指定</t>
    <rPh sb="0" eb="2">
      <t>チジ</t>
    </rPh>
    <rPh sb="2" eb="4">
      <t>シテイ</t>
    </rPh>
    <phoneticPr fontId="4"/>
  </si>
  <si>
    <t>国・地整</t>
    <rPh sb="0" eb="1">
      <t>クニ</t>
    </rPh>
    <rPh sb="2" eb="4">
      <t>チセイ</t>
    </rPh>
    <phoneticPr fontId="4"/>
  </si>
  <si>
    <t>建築士会</t>
    <rPh sb="0" eb="3">
      <t>ケンチクシ</t>
    </rPh>
    <rPh sb="3" eb="4">
      <t>カイ</t>
    </rPh>
    <phoneticPr fontId="4"/>
  </si>
  <si>
    <t>合計</t>
    <rPh sb="0" eb="2">
      <t>ゴウケイ</t>
    </rPh>
    <phoneticPr fontId="4"/>
  </si>
  <si>
    <t>その他</t>
    <rPh sb="2" eb="3">
      <t>タ</t>
    </rPh>
    <phoneticPr fontId="4"/>
  </si>
  <si>
    <t>政令市</t>
    <rPh sb="0" eb="3">
      <t>セイレイシ</t>
    </rPh>
    <phoneticPr fontId="4"/>
  </si>
  <si>
    <t>限特</t>
    <rPh sb="0" eb="1">
      <t>キリ</t>
    </rPh>
    <rPh sb="1" eb="2">
      <t>トク</t>
    </rPh>
    <phoneticPr fontId="4"/>
  </si>
  <si>
    <t>特別区</t>
    <rPh sb="0" eb="3">
      <t>トクベツク</t>
    </rPh>
    <phoneticPr fontId="4"/>
  </si>
  <si>
    <t>その他</t>
    <rPh sb="2" eb="3">
      <t>タ</t>
    </rPh>
    <phoneticPr fontId="4"/>
  </si>
  <si>
    <t>務所協会</t>
    <rPh sb="0" eb="1">
      <t>ツトム</t>
    </rPh>
    <rPh sb="1" eb="2">
      <t>ショ</t>
    </rPh>
    <rPh sb="2" eb="4">
      <t>キョウカイ</t>
    </rPh>
    <phoneticPr fontId="4"/>
  </si>
  <si>
    <t>国・連合会</t>
    <rPh sb="2" eb="5">
      <t>レンゴウカイ</t>
    </rPh>
    <phoneticPr fontId="4"/>
  </si>
  <si>
    <t>国・連合会</t>
    <rPh sb="0" eb="1">
      <t>クニ</t>
    </rPh>
    <rPh sb="2" eb="5">
      <t>レンゴウカイ</t>
    </rPh>
    <phoneticPr fontId="4"/>
  </si>
  <si>
    <t>青森</t>
    <phoneticPr fontId="4"/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</si>
  <si>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</si>
  <si>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</si>
  <si>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</si>
  <si>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</si>
  <si>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</si>
  <si>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</si>
  <si>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栃木</t>
    <phoneticPr fontId="4"/>
  </si>
  <si>
    <t>群馬</t>
    <phoneticPr fontId="4"/>
  </si>
  <si>
    <t>埼玉</t>
    <phoneticPr fontId="4"/>
  </si>
  <si>
    <t>千葉</t>
    <phoneticPr fontId="4"/>
  </si>
  <si>
    <t>東京</t>
    <phoneticPr fontId="4"/>
  </si>
  <si>
    <t>新潟</t>
    <phoneticPr fontId="4"/>
  </si>
  <si>
    <t>富山</t>
    <phoneticPr fontId="4"/>
  </si>
  <si>
    <t>石川</t>
    <phoneticPr fontId="4"/>
  </si>
  <si>
    <t>福井</t>
    <phoneticPr fontId="4"/>
  </si>
  <si>
    <t>山梨</t>
    <phoneticPr fontId="4"/>
  </si>
  <si>
    <t>長野</t>
    <phoneticPr fontId="4"/>
  </si>
  <si>
    <t>岐阜</t>
    <phoneticPr fontId="4"/>
  </si>
  <si>
    <t>静岡</t>
    <phoneticPr fontId="4"/>
  </si>
  <si>
    <t>愛知</t>
    <phoneticPr fontId="4"/>
  </si>
  <si>
    <t>三重</t>
    <phoneticPr fontId="4"/>
  </si>
  <si>
    <t>滋賀</t>
    <phoneticPr fontId="4"/>
  </si>
  <si>
    <t>京都</t>
    <phoneticPr fontId="4"/>
  </si>
  <si>
    <t>大阪</t>
    <phoneticPr fontId="4"/>
  </si>
  <si>
    <t>兵庫</t>
    <phoneticPr fontId="4"/>
  </si>
  <si>
    <t>奈良</t>
    <phoneticPr fontId="4"/>
  </si>
  <si>
    <t>鳥取</t>
    <phoneticPr fontId="4"/>
  </si>
  <si>
    <t>島根</t>
    <phoneticPr fontId="4"/>
  </si>
  <si>
    <t>岡山</t>
    <phoneticPr fontId="4"/>
  </si>
  <si>
    <t>広島</t>
    <phoneticPr fontId="4"/>
  </si>
  <si>
    <t>徳島</t>
    <phoneticPr fontId="4"/>
  </si>
  <si>
    <t>山口</t>
    <phoneticPr fontId="4"/>
  </si>
  <si>
    <t>香川</t>
    <phoneticPr fontId="4"/>
  </si>
  <si>
    <t>愛媛</t>
    <phoneticPr fontId="4"/>
  </si>
  <si>
    <t>高知</t>
    <phoneticPr fontId="4"/>
  </si>
  <si>
    <t>福岡</t>
    <phoneticPr fontId="4"/>
  </si>
  <si>
    <t>佐賀</t>
    <phoneticPr fontId="4"/>
  </si>
  <si>
    <t>長崎</t>
    <phoneticPr fontId="4"/>
  </si>
  <si>
    <t>熊本</t>
    <phoneticPr fontId="4"/>
  </si>
  <si>
    <t>大分</t>
    <phoneticPr fontId="4"/>
  </si>
  <si>
    <t>宮崎</t>
    <phoneticPr fontId="4"/>
  </si>
  <si>
    <t>計</t>
    <rPh sb="0" eb="1">
      <t>ケイ</t>
    </rPh>
    <phoneticPr fontId="4"/>
  </si>
  <si>
    <t>機関総数</t>
    <rPh sb="0" eb="2">
      <t>キカン</t>
    </rPh>
    <rPh sb="2" eb="4">
      <t>ソウスウ</t>
    </rPh>
    <phoneticPr fontId="4"/>
  </si>
  <si>
    <t>入会率</t>
    <rPh sb="0" eb="2">
      <t>ニュウカイ</t>
    </rPh>
    <rPh sb="2" eb="3">
      <t>リツ</t>
    </rPh>
    <phoneticPr fontId="4"/>
  </si>
  <si>
    <t>協議会
No</t>
    <rPh sb="0" eb="3">
      <t>キョウギカイ</t>
    </rPh>
    <phoneticPr fontId="4"/>
  </si>
  <si>
    <t>協議会No</t>
    <rPh sb="0" eb="3">
      <t>キョウギカイ</t>
    </rPh>
    <phoneticPr fontId="4"/>
  </si>
  <si>
    <t>機　関　名</t>
    <rPh sb="0" eb="1">
      <t>メカ</t>
    </rPh>
    <rPh sb="2" eb="3">
      <t>セキ</t>
    </rPh>
    <rPh sb="4" eb="5">
      <t>メイ</t>
    </rPh>
    <phoneticPr fontId="14"/>
  </si>
  <si>
    <t>区分</t>
    <rPh sb="0" eb="2">
      <t>クブン</t>
    </rPh>
    <phoneticPr fontId="14"/>
  </si>
  <si>
    <t>区域</t>
    <rPh sb="0" eb="2">
      <t>クイキ</t>
    </rPh>
    <phoneticPr fontId="14"/>
  </si>
  <si>
    <t>No</t>
    <phoneticPr fontId="14"/>
  </si>
  <si>
    <t>No</t>
    <phoneticPr fontId="14"/>
  </si>
  <si>
    <t>機関名</t>
    <rPh sb="0" eb="2">
      <t>キカン</t>
    </rPh>
    <rPh sb="2" eb="3">
      <t>メイ</t>
    </rPh>
    <phoneticPr fontId="14"/>
  </si>
  <si>
    <t>機関名</t>
    <rPh sb="0" eb="3">
      <t>キカンメイ</t>
    </rPh>
    <phoneticPr fontId="14"/>
  </si>
  <si>
    <t>特定行政庁</t>
    <rPh sb="0" eb="2">
      <t>トクテイ</t>
    </rPh>
    <rPh sb="2" eb="4">
      <t>ギョウセイ</t>
    </rPh>
    <rPh sb="4" eb="5">
      <t>チョウ</t>
    </rPh>
    <phoneticPr fontId="14"/>
  </si>
  <si>
    <t>所在地</t>
    <rPh sb="0" eb="3">
      <t>ショザイチ</t>
    </rPh>
    <phoneticPr fontId="14"/>
  </si>
  <si>
    <t>No</t>
    <phoneticPr fontId="14"/>
  </si>
  <si>
    <t>都道府県</t>
    <phoneticPr fontId="4"/>
  </si>
  <si>
    <t>No</t>
    <phoneticPr fontId="14"/>
  </si>
  <si>
    <t>No</t>
    <phoneticPr fontId="14"/>
  </si>
  <si>
    <t>都道府県</t>
    <rPh sb="0" eb="4">
      <t>トドウフケン</t>
    </rPh>
    <phoneticPr fontId="4"/>
  </si>
  <si>
    <t>指定区分</t>
    <phoneticPr fontId="4"/>
  </si>
  <si>
    <t>指定確認検査機関等</t>
    <rPh sb="0" eb="2">
      <t>シテイ</t>
    </rPh>
    <rPh sb="2" eb="8">
      <t>カクニンケンサキカン</t>
    </rPh>
    <phoneticPr fontId="14"/>
  </si>
  <si>
    <t>No</t>
    <phoneticPr fontId="14"/>
  </si>
  <si>
    <t>建築士法関係団体</t>
    <rPh sb="0" eb="4">
      <t>ケンチクシホウ</t>
    </rPh>
    <rPh sb="4" eb="6">
      <t>カンケイ</t>
    </rPh>
    <rPh sb="6" eb="8">
      <t>ダンタイ</t>
    </rPh>
    <phoneticPr fontId="14"/>
  </si>
  <si>
    <t>基本情報</t>
    <phoneticPr fontId="4"/>
  </si>
  <si>
    <r>
      <rPr>
        <sz val="8"/>
        <color theme="1"/>
        <rFont val="ＭＳ Ｐ明朝"/>
        <family val="1"/>
        <charset val="128"/>
      </rPr>
      <t>うち</t>
    </r>
    <r>
      <rPr>
        <sz val="10"/>
        <color theme="1"/>
        <rFont val="ＭＳ Ｐ明朝"/>
        <family val="1"/>
        <charset val="128"/>
      </rPr>
      <t>構造
適判機関</t>
    </r>
    <rPh sb="2" eb="4">
      <t>コウゾウ</t>
    </rPh>
    <rPh sb="5" eb="7">
      <t>テキハン</t>
    </rPh>
    <phoneticPr fontId="4"/>
  </si>
  <si>
    <t>国土交通省本省及び各地方整備局等</t>
    <phoneticPr fontId="4"/>
  </si>
  <si>
    <t>日本建築士会連合会</t>
    <phoneticPr fontId="4"/>
  </si>
  <si>
    <t>建築士会</t>
    <phoneticPr fontId="4"/>
  </si>
  <si>
    <t>建築士事務所協会</t>
    <phoneticPr fontId="4"/>
  </si>
  <si>
    <t>特定行政庁</t>
    <phoneticPr fontId="4"/>
  </si>
  <si>
    <t>指定確認検査機関等</t>
    <phoneticPr fontId="4"/>
  </si>
  <si>
    <t>建築士法関係団体</t>
    <phoneticPr fontId="4"/>
  </si>
  <si>
    <t>４条
１項</t>
    <rPh sb="1" eb="2">
      <t>ジョウ</t>
    </rPh>
    <rPh sb="4" eb="5">
      <t>コウ</t>
    </rPh>
    <phoneticPr fontId="4"/>
  </si>
  <si>
    <t>４条
２項</t>
    <rPh sb="1" eb="2">
      <t>ジョウ</t>
    </rPh>
    <rPh sb="4" eb="5">
      <t>コウ</t>
    </rPh>
    <phoneticPr fontId="4"/>
  </si>
  <si>
    <r>
      <rPr>
        <sz val="11"/>
        <color theme="1"/>
        <rFont val="ＭＳ Ｐゴシック"/>
        <family val="3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</si>
  <si>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</si>
  <si>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r>
      <rPr>
        <sz val="11"/>
        <color theme="1"/>
        <rFont val="ＭＳ Ｐゴシック"/>
        <family val="3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</si>
  <si>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</si>
  <si>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</si>
  <si>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t>凡例</t>
    <phoneticPr fontId="4"/>
  </si>
  <si>
    <t>・</t>
    <phoneticPr fontId="4"/>
  </si>
  <si>
    <t>台帳：台帳登録閲覧システム</t>
    <phoneticPr fontId="4"/>
  </si>
  <si>
    <t>通知配信：通知・報告配信システム</t>
    <phoneticPr fontId="4"/>
  </si>
  <si>
    <t>建築士（確認検査）：建築士・事務所登録閲覧システム（照会・確認検査部門での利用）</t>
    <phoneticPr fontId="4"/>
  </si>
  <si>
    <t>建築士（構造適判）：建築士・事務所登録閲覧システム（照会・構造適判部門での利用）</t>
    <phoneticPr fontId="4"/>
  </si>
  <si>
    <t>法令
・大臣</t>
    <phoneticPr fontId="4"/>
  </si>
  <si>
    <t>法令・大臣：法令・大臣認定データベース</t>
    <phoneticPr fontId="4"/>
  </si>
  <si>
    <t>道路：道路情報登録閲覧システム</t>
    <phoneticPr fontId="4"/>
  </si>
  <si>
    <t>地図：建築行政地図情報システム</t>
    <phoneticPr fontId="4"/>
  </si>
  <si>
    <t>　建築基準法関連：特定行政庁</t>
    <phoneticPr fontId="4"/>
  </si>
  <si>
    <t>　建築基準法関連：指定確認検査機関等</t>
    <phoneticPr fontId="4"/>
  </si>
  <si>
    <t>　建築士法関連：国・指定登録機関等</t>
    <phoneticPr fontId="4"/>
  </si>
  <si>
    <r>
      <t>建築士</t>
    </r>
    <r>
      <rPr>
        <sz val="9"/>
        <color theme="1"/>
        <rFont val="ＭＳ Ｐ明朝"/>
        <family val="1"/>
        <charset val="128"/>
      </rPr>
      <t xml:space="preserve">
（確認検査）</t>
    </r>
    <rPh sb="0" eb="3">
      <t>ケンチクシ</t>
    </rPh>
    <rPh sb="5" eb="7">
      <t>カクニン</t>
    </rPh>
    <rPh sb="7" eb="9">
      <t>ケンサ</t>
    </rPh>
    <phoneticPr fontId="4"/>
  </si>
  <si>
    <r>
      <t>建築士</t>
    </r>
    <r>
      <rPr>
        <sz val="9"/>
        <color theme="1"/>
        <rFont val="ＭＳ Ｐ明朝"/>
        <family val="1"/>
        <charset val="128"/>
      </rPr>
      <t xml:space="preserve">
（構造適判）</t>
    </r>
    <rPh sb="0" eb="3">
      <t>ケンチクシ</t>
    </rPh>
    <rPh sb="5" eb="7">
      <t>コウゾウ</t>
    </rPh>
    <rPh sb="7" eb="9">
      <t>テキハン</t>
    </rPh>
    <phoneticPr fontId="4"/>
  </si>
  <si>
    <t>建築行政共用データベースシステム連絡協議会
入会状況</t>
    <rPh sb="0" eb="4">
      <t>ケンチクギョウセイ</t>
    </rPh>
    <rPh sb="4" eb="6">
      <t>キョウヨウ</t>
    </rPh>
    <rPh sb="16" eb="21">
      <t>レンラクキョウギカイ</t>
    </rPh>
    <rPh sb="22" eb="26">
      <t>ニュウカイジョウキョウ</t>
    </rPh>
    <phoneticPr fontId="4"/>
  </si>
  <si>
    <t>建築行政共用データベースシステム連絡協議会
会員一覧</t>
    <rPh sb="0" eb="2">
      <t>ケンチク</t>
    </rPh>
    <rPh sb="2" eb="4">
      <t>ギョウセイ</t>
    </rPh>
    <rPh sb="4" eb="6">
      <t>キョウヨウ</t>
    </rPh>
    <rPh sb="22" eb="24">
      <t>カイイン</t>
    </rPh>
    <rPh sb="24" eb="26">
      <t>イチラン</t>
    </rPh>
    <phoneticPr fontId="14"/>
  </si>
  <si>
    <t>神奈川県</t>
    <phoneticPr fontId="4"/>
  </si>
  <si>
    <t>新潟県</t>
    <phoneticPr fontId="4"/>
  </si>
  <si>
    <t>富山県</t>
    <phoneticPr fontId="4"/>
  </si>
  <si>
    <t>石川県</t>
    <phoneticPr fontId="4"/>
  </si>
  <si>
    <t>福井県</t>
    <phoneticPr fontId="4"/>
  </si>
  <si>
    <t>山梨県</t>
    <phoneticPr fontId="4"/>
  </si>
  <si>
    <t>長野県</t>
    <phoneticPr fontId="4"/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</si>
  <si>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</si>
  <si>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</si>
  <si>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</si>
  <si>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</si>
  <si>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</si>
  <si>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</si>
  <si>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</si>
  <si>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</si>
  <si>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</si>
  <si>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香川県</t>
    <phoneticPr fontId="4"/>
  </si>
  <si>
    <t>鹿児島県</t>
    <phoneticPr fontId="4"/>
  </si>
  <si>
    <t>沖縄県</t>
    <phoneticPr fontId="4"/>
  </si>
  <si>
    <t>事務所協会</t>
    <rPh sb="0" eb="2">
      <t>ジム</t>
    </rPh>
    <rPh sb="2" eb="3">
      <t>ショ</t>
    </rPh>
    <rPh sb="3" eb="5">
      <t>キョウカイ</t>
    </rPh>
    <phoneticPr fontId="4"/>
  </si>
  <si>
    <t>一般社団法人大分県建築構造技術センター</t>
  </si>
  <si>
    <t>特定行政庁（限特以外）</t>
    <rPh sb="0" eb="2">
      <t>トクテイ</t>
    </rPh>
    <rPh sb="2" eb="5">
      <t>ギョウセイチョウ</t>
    </rPh>
    <rPh sb="6" eb="7">
      <t>キリ</t>
    </rPh>
    <rPh sb="7" eb="8">
      <t>トク</t>
    </rPh>
    <rPh sb="8" eb="10">
      <t>イガイ</t>
    </rPh>
    <phoneticPr fontId="4"/>
  </si>
  <si>
    <t>限定特定行政庁</t>
    <rPh sb="0" eb="2">
      <t>ゲンテイ</t>
    </rPh>
    <rPh sb="2" eb="4">
      <t>トクテイ</t>
    </rPh>
    <rPh sb="4" eb="7">
      <t>ギョウセイチョウ</t>
    </rPh>
    <phoneticPr fontId="4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</si>
  <si>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4"/>
  </si>
  <si>
    <t>指定構造計算適合性判定機関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phoneticPr fontId="4"/>
  </si>
  <si>
    <t>小計</t>
    <rPh sb="0" eb="2">
      <t>ショウケイ</t>
    </rPh>
    <phoneticPr fontId="4"/>
  </si>
  <si>
    <t>利用数</t>
    <rPh sb="0" eb="2">
      <t>リヨウ</t>
    </rPh>
    <rPh sb="2" eb="3">
      <t>スウ</t>
    </rPh>
    <phoneticPr fontId="4"/>
  </si>
  <si>
    <t>利用システム</t>
    <rPh sb="0" eb="2">
      <t>リヨウ</t>
    </rPh>
    <phoneticPr fontId="4"/>
  </si>
  <si>
    <t>団体区分</t>
    <rPh sb="0" eb="2">
      <t>ダンタイ</t>
    </rPh>
    <rPh sb="2" eb="4">
      <t>クブン</t>
    </rPh>
    <phoneticPr fontId="4"/>
  </si>
  <si>
    <t>No</t>
    <phoneticPr fontId="4"/>
  </si>
  <si>
    <r>
      <t>特定行政庁</t>
    </r>
    <r>
      <rPr>
        <sz val="9"/>
        <color theme="1"/>
        <rFont val="ＭＳ 明朝"/>
        <family val="1"/>
        <charset val="128"/>
      </rPr>
      <t>（限特以外）</t>
    </r>
    <rPh sb="0" eb="2">
      <t>トクテイ</t>
    </rPh>
    <rPh sb="2" eb="5">
      <t>ギョウセイチョウ</t>
    </rPh>
    <rPh sb="6" eb="7">
      <t>キリ</t>
    </rPh>
    <rPh sb="7" eb="8">
      <t>トク</t>
    </rPh>
    <rPh sb="8" eb="10">
      <t>イガイ</t>
    </rPh>
    <phoneticPr fontId="4"/>
  </si>
  <si>
    <t>利用状況</t>
    <rPh sb="0" eb="2">
      <t>リヨウ</t>
    </rPh>
    <rPh sb="2" eb="4">
      <t>ジョウキョウ</t>
    </rPh>
    <phoneticPr fontId="4"/>
  </si>
  <si>
    <t>総括表</t>
    <rPh sb="0" eb="3">
      <t>ソウカツヒョウ</t>
    </rPh>
    <phoneticPr fontId="4"/>
  </si>
  <si>
    <t>団体名</t>
    <rPh sb="0" eb="2">
      <t>ダンタイ</t>
    </rPh>
    <rPh sb="2" eb="3">
      <t>メイ</t>
    </rPh>
    <phoneticPr fontId="4"/>
  </si>
  <si>
    <t>指定確認検査機関（地方整備局指定）</t>
    <rPh sb="0" eb="2">
      <t>シテイ</t>
    </rPh>
    <rPh sb="2" eb="4">
      <t>カクニン</t>
    </rPh>
    <rPh sb="4" eb="6">
      <t>ケンサ</t>
    </rPh>
    <rPh sb="6" eb="8">
      <t>キカン</t>
    </rPh>
    <rPh sb="9" eb="11">
      <t>チホウ</t>
    </rPh>
    <rPh sb="11" eb="13">
      <t>セイビ</t>
    </rPh>
    <rPh sb="13" eb="14">
      <t>キョク</t>
    </rPh>
    <rPh sb="14" eb="16">
      <t>シテイ</t>
    </rPh>
    <phoneticPr fontId="4"/>
  </si>
  <si>
    <t>指定確認検査機関（知事指定）</t>
    <rPh sb="0" eb="2">
      <t>シテイ</t>
    </rPh>
    <rPh sb="2" eb="4">
      <t>カクニン</t>
    </rPh>
    <rPh sb="4" eb="6">
      <t>ケンサ</t>
    </rPh>
    <rPh sb="6" eb="8">
      <t>キカン</t>
    </rPh>
    <rPh sb="9" eb="11">
      <t>チジ</t>
    </rPh>
    <rPh sb="11" eb="13">
      <t>シテイ</t>
    </rPh>
    <phoneticPr fontId="4"/>
  </si>
  <si>
    <t>建築士・事務所登録閲覧システム　未利用団体一覧（その１）</t>
    <rPh sb="0" eb="3">
      <t>ケンチクシ</t>
    </rPh>
    <rPh sb="4" eb="6">
      <t>ジム</t>
    </rPh>
    <rPh sb="6" eb="7">
      <t>ショ</t>
    </rPh>
    <rPh sb="7" eb="9">
      <t>トウロク</t>
    </rPh>
    <rPh sb="9" eb="11">
      <t>エツラン</t>
    </rPh>
    <rPh sb="16" eb="19">
      <t>ミリヨウ</t>
    </rPh>
    <rPh sb="19" eb="21">
      <t>ダンタイ</t>
    </rPh>
    <rPh sb="21" eb="23">
      <t>イチラン</t>
    </rPh>
    <phoneticPr fontId="4"/>
  </si>
  <si>
    <t>建築士・事務所登録閲覧システム　未利用団体一覧（その２）</t>
    <rPh sb="0" eb="3">
      <t>ケンチクシ</t>
    </rPh>
    <rPh sb="4" eb="6">
      <t>ジム</t>
    </rPh>
    <rPh sb="6" eb="7">
      <t>ショ</t>
    </rPh>
    <rPh sb="7" eb="9">
      <t>トウロク</t>
    </rPh>
    <rPh sb="9" eb="11">
      <t>エツラン</t>
    </rPh>
    <rPh sb="16" eb="19">
      <t>ミリヨウ</t>
    </rPh>
    <rPh sb="19" eb="21">
      <t>ダンタイ</t>
    </rPh>
    <rPh sb="21" eb="23">
      <t>イチラン</t>
    </rPh>
    <phoneticPr fontId="4"/>
  </si>
  <si>
    <t>台帳登録閲覧システム　利用団体一覧　（その１）</t>
    <rPh sb="0" eb="2">
      <t>ダイチョウ</t>
    </rPh>
    <rPh sb="2" eb="4">
      <t>トウロク</t>
    </rPh>
    <rPh sb="4" eb="6">
      <t>エツラン</t>
    </rPh>
    <rPh sb="11" eb="13">
      <t>リヨウ</t>
    </rPh>
    <rPh sb="13" eb="15">
      <t>ダンタイ</t>
    </rPh>
    <rPh sb="15" eb="17">
      <t>イチラン</t>
    </rPh>
    <phoneticPr fontId="4"/>
  </si>
  <si>
    <t>台帳登録閲覧システム　利用団体一覧　（その２）</t>
    <rPh sb="0" eb="2">
      <t>ダイチョウ</t>
    </rPh>
    <rPh sb="2" eb="4">
      <t>トウロク</t>
    </rPh>
    <rPh sb="4" eb="6">
      <t>エツラン</t>
    </rPh>
    <rPh sb="11" eb="13">
      <t>リヨウ</t>
    </rPh>
    <rPh sb="13" eb="15">
      <t>ダンタイ</t>
    </rPh>
    <rPh sb="15" eb="17">
      <t>イチラン</t>
    </rPh>
    <phoneticPr fontId="4"/>
  </si>
  <si>
    <t>注１）</t>
    <rPh sb="0" eb="1">
      <t>チュウ</t>
    </rPh>
    <phoneticPr fontId="4"/>
  </si>
  <si>
    <t>注２）</t>
    <rPh sb="0" eb="1">
      <t>チュウ</t>
    </rPh>
    <phoneticPr fontId="4"/>
  </si>
  <si>
    <t>指定構造計算適合性判定機関（県、確認検査兼業含む）には、次の数が含まれる。
・自ら構造適判を行っている県の数（確認検査部門は特定行政庁に計上）
・指定確認検査機関における構造適判部門の数（確認検査部門は指定確認検査機関に計上）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4" eb="15">
      <t>ケン</t>
    </rPh>
    <rPh sb="16" eb="18">
      <t>カクニン</t>
    </rPh>
    <rPh sb="18" eb="20">
      <t>ケンサ</t>
    </rPh>
    <rPh sb="20" eb="22">
      <t>ケンギョウ</t>
    </rPh>
    <rPh sb="22" eb="23">
      <t>フク</t>
    </rPh>
    <rPh sb="28" eb="29">
      <t>ツギ</t>
    </rPh>
    <rPh sb="30" eb="31">
      <t>カズ</t>
    </rPh>
    <rPh sb="32" eb="33">
      <t>フク</t>
    </rPh>
    <rPh sb="40" eb="41">
      <t>ミズカ</t>
    </rPh>
    <rPh sb="42" eb="44">
      <t>コウゾウ</t>
    </rPh>
    <rPh sb="44" eb="46">
      <t>テキハン</t>
    </rPh>
    <rPh sb="47" eb="48">
      <t>オコナ</t>
    </rPh>
    <rPh sb="52" eb="53">
      <t>ケン</t>
    </rPh>
    <rPh sb="54" eb="55">
      <t>スウ</t>
    </rPh>
    <rPh sb="56" eb="58">
      <t>カクニン</t>
    </rPh>
    <rPh sb="58" eb="60">
      <t>ケンサ</t>
    </rPh>
    <rPh sb="60" eb="62">
      <t>ブモン</t>
    </rPh>
    <rPh sb="63" eb="65">
      <t>トクテイ</t>
    </rPh>
    <rPh sb="65" eb="68">
      <t>ギョウセイチョウ</t>
    </rPh>
    <rPh sb="69" eb="71">
      <t>ケイジョウ</t>
    </rPh>
    <phoneticPr fontId="4"/>
  </si>
  <si>
    <t>指定構造計算適合性判定機関（県、確認検査兼業含まず）には、注１に掲げる数は含まれない。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4" eb="15">
      <t>ケン</t>
    </rPh>
    <rPh sb="16" eb="18">
      <t>カクニン</t>
    </rPh>
    <rPh sb="18" eb="20">
      <t>ケンサ</t>
    </rPh>
    <rPh sb="20" eb="22">
      <t>ケンギョウ</t>
    </rPh>
    <rPh sb="22" eb="23">
      <t>フク</t>
    </rPh>
    <rPh sb="29" eb="30">
      <t>チュウ</t>
    </rPh>
    <rPh sb="32" eb="33">
      <t>カカ</t>
    </rPh>
    <rPh sb="35" eb="36">
      <t>カズ</t>
    </rPh>
    <rPh sb="37" eb="38">
      <t>フク</t>
    </rPh>
    <phoneticPr fontId="4"/>
  </si>
  <si>
    <t>注３）</t>
    <rPh sb="0" eb="1">
      <t>チュウ</t>
    </rPh>
    <phoneticPr fontId="4"/>
  </si>
  <si>
    <t xml:space="preserve">
総数</t>
    <rPh sb="1" eb="3">
      <t>ソウスウ</t>
    </rPh>
    <phoneticPr fontId="4"/>
  </si>
  <si>
    <t>法令・大臣認定データベースに係る総数は、建築士・事務所登録閲覧システム（照会）の利用数とした。
なお、法令・大臣認定データベースは建築士・事務所登録閲覧システムのオプションである。</t>
    <rPh sb="0" eb="2">
      <t>ホウレイ</t>
    </rPh>
    <rPh sb="3" eb="5">
      <t>ダイジン</t>
    </rPh>
    <rPh sb="5" eb="7">
      <t>ニンテイ</t>
    </rPh>
    <rPh sb="14" eb="15">
      <t>カカ</t>
    </rPh>
    <rPh sb="16" eb="18">
      <t>ソウスウ</t>
    </rPh>
    <rPh sb="20" eb="23">
      <t>ケンチクシ</t>
    </rPh>
    <rPh sb="24" eb="26">
      <t>ジム</t>
    </rPh>
    <rPh sb="26" eb="27">
      <t>ショ</t>
    </rPh>
    <rPh sb="27" eb="29">
      <t>トウロク</t>
    </rPh>
    <rPh sb="29" eb="31">
      <t>エツラン</t>
    </rPh>
    <rPh sb="36" eb="38">
      <t>ショウカイ</t>
    </rPh>
    <rPh sb="40" eb="42">
      <t>リヨウ</t>
    </rPh>
    <rPh sb="42" eb="43">
      <t>スウ</t>
    </rPh>
    <rPh sb="51" eb="53">
      <t>ホウレイ</t>
    </rPh>
    <rPh sb="54" eb="56">
      <t>ダイジン</t>
    </rPh>
    <rPh sb="56" eb="58">
      <t>ニンテイ</t>
    </rPh>
    <rPh sb="65" eb="68">
      <t>ケンチクシ</t>
    </rPh>
    <rPh sb="69" eb="71">
      <t>ジム</t>
    </rPh>
    <rPh sb="71" eb="72">
      <t>ショ</t>
    </rPh>
    <rPh sb="72" eb="74">
      <t>トウロク</t>
    </rPh>
    <rPh sb="74" eb="76">
      <t>エツラン</t>
    </rPh>
    <phoneticPr fontId="4"/>
  </si>
  <si>
    <t>台特
No</t>
    <rPh sb="0" eb="1">
      <t>ダイ</t>
    </rPh>
    <rPh sb="1" eb="2">
      <t>トク</t>
    </rPh>
    <phoneticPr fontId="4"/>
  </si>
  <si>
    <t>台限
No</t>
    <rPh sb="0" eb="1">
      <t>ダイ</t>
    </rPh>
    <rPh sb="1" eb="2">
      <t>カギ</t>
    </rPh>
    <phoneticPr fontId="4"/>
  </si>
  <si>
    <t>一覧表作成用</t>
    <rPh sb="0" eb="2">
      <t>イチラン</t>
    </rPh>
    <rPh sb="2" eb="3">
      <t>ヒョウ</t>
    </rPh>
    <rPh sb="3" eb="6">
      <t>サクセイヨウ</t>
    </rPh>
    <phoneticPr fontId="4"/>
  </si>
  <si>
    <t>建照未
特
No</t>
    <rPh sb="0" eb="1">
      <t>ケン</t>
    </rPh>
    <rPh sb="1" eb="2">
      <t>ショウ</t>
    </rPh>
    <rPh sb="2" eb="3">
      <t>ミ</t>
    </rPh>
    <rPh sb="4" eb="5">
      <t>トク</t>
    </rPh>
    <phoneticPr fontId="4"/>
  </si>
  <si>
    <t>建照未
限
No</t>
    <rPh sb="0" eb="1">
      <t>ケン</t>
    </rPh>
    <rPh sb="1" eb="2">
      <t>ショウ</t>
    </rPh>
    <rPh sb="2" eb="3">
      <t>ミ</t>
    </rPh>
    <rPh sb="4" eb="5">
      <t>カギ</t>
    </rPh>
    <phoneticPr fontId="4"/>
  </si>
  <si>
    <t>建照未
適
No</t>
    <rPh sb="0" eb="1">
      <t>ケン</t>
    </rPh>
    <rPh sb="1" eb="2">
      <t>ショウ</t>
    </rPh>
    <rPh sb="2" eb="3">
      <t>ミ</t>
    </rPh>
    <rPh sb="4" eb="5">
      <t>カナウ</t>
    </rPh>
    <phoneticPr fontId="4"/>
  </si>
  <si>
    <t>建照未
地整
No</t>
    <rPh sb="0" eb="1">
      <t>ケン</t>
    </rPh>
    <rPh sb="1" eb="2">
      <t>ショウ</t>
    </rPh>
    <rPh sb="2" eb="3">
      <t>ミ</t>
    </rPh>
    <rPh sb="4" eb="6">
      <t>チセイ</t>
    </rPh>
    <phoneticPr fontId="4"/>
  </si>
  <si>
    <t>建照未
知事
No</t>
    <rPh sb="0" eb="1">
      <t>ケン</t>
    </rPh>
    <rPh sb="1" eb="2">
      <t>ショウ</t>
    </rPh>
    <rPh sb="2" eb="3">
      <t>ミ</t>
    </rPh>
    <rPh sb="4" eb="6">
      <t>チジ</t>
    </rPh>
    <phoneticPr fontId="4"/>
  </si>
  <si>
    <t>建照未
適判
No</t>
    <rPh sb="0" eb="1">
      <t>ケン</t>
    </rPh>
    <rPh sb="1" eb="2">
      <t>ショウ</t>
    </rPh>
    <rPh sb="2" eb="3">
      <t>ミ</t>
    </rPh>
    <rPh sb="4" eb="6">
      <t>テキハン</t>
    </rPh>
    <phoneticPr fontId="4"/>
  </si>
  <si>
    <t>未利用</t>
    <rPh sb="0" eb="3">
      <t>ミリヨウ</t>
    </rPh>
    <phoneticPr fontId="4"/>
  </si>
  <si>
    <t>利用
割合</t>
    <rPh sb="0" eb="2">
      <t>リヨウ</t>
    </rPh>
    <rPh sb="3" eb="5">
      <t>ワリアイ</t>
    </rPh>
    <phoneticPr fontId="4"/>
  </si>
  <si>
    <t>都道府県</t>
    <rPh sb="0" eb="4">
      <t>トドウフケン</t>
    </rPh>
    <phoneticPr fontId="9"/>
  </si>
  <si>
    <t>No</t>
    <phoneticPr fontId="9"/>
  </si>
  <si>
    <t>建照未
適判
県</t>
    <rPh sb="4" eb="6">
      <t>テキハン</t>
    </rPh>
    <rPh sb="7" eb="8">
      <t>ケン</t>
    </rPh>
    <phoneticPr fontId="4"/>
  </si>
  <si>
    <t>建照未
適判
整理</t>
    <rPh sb="0" eb="1">
      <t>ケン</t>
    </rPh>
    <rPh sb="1" eb="2">
      <t>ショウ</t>
    </rPh>
    <rPh sb="2" eb="3">
      <t>ミ</t>
    </rPh>
    <rPh sb="4" eb="6">
      <t>テキハン</t>
    </rPh>
    <rPh sb="7" eb="9">
      <t>セイリ</t>
    </rPh>
    <phoneticPr fontId="4"/>
  </si>
  <si>
    <t>建照未
適判
合成</t>
    <rPh sb="0" eb="1">
      <t>ケン</t>
    </rPh>
    <rPh sb="1" eb="2">
      <t>ショウ</t>
    </rPh>
    <rPh sb="2" eb="3">
      <t>ミ</t>
    </rPh>
    <rPh sb="4" eb="6">
      <t>テキハン</t>
    </rPh>
    <rPh sb="7" eb="9">
      <t>ゴウセイ</t>
    </rPh>
    <phoneticPr fontId="4"/>
  </si>
  <si>
    <t>太字の内訳は次頁以降を参照</t>
    <rPh sb="0" eb="2">
      <t>フトジ</t>
    </rPh>
    <rPh sb="3" eb="5">
      <t>ウチワケ</t>
    </rPh>
    <rPh sb="6" eb="7">
      <t>ツギ</t>
    </rPh>
    <rPh sb="7" eb="8">
      <t>ページ</t>
    </rPh>
    <rPh sb="8" eb="10">
      <t>イコウ</t>
    </rPh>
    <rPh sb="11" eb="13">
      <t>サンショウ</t>
    </rPh>
    <phoneticPr fontId="4"/>
  </si>
  <si>
    <t>　台帳登録閲覧システム</t>
    <rPh sb="1" eb="3">
      <t>ダイチョウ</t>
    </rPh>
    <rPh sb="3" eb="5">
      <t>トウロク</t>
    </rPh>
    <rPh sb="5" eb="7">
      <t>エツラン</t>
    </rPh>
    <phoneticPr fontId="4"/>
  </si>
  <si>
    <r>
      <t>指定構造計算適合性判定機関
（</t>
    </r>
    <r>
      <rPr>
        <sz val="9"/>
        <color theme="1"/>
        <rFont val="ＭＳ 明朝"/>
        <family val="1"/>
        <charset val="128"/>
      </rPr>
      <t>県、確認検査兼業含む）</t>
    </r>
    <r>
      <rPr>
        <sz val="9"/>
        <color theme="1"/>
        <rFont val="HGSｺﾞｼｯｸE"/>
        <family val="3"/>
        <charset val="128"/>
      </rPr>
      <t>注１</t>
    </r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5" eb="16">
      <t>ケン</t>
    </rPh>
    <rPh sb="17" eb="19">
      <t>カクニン</t>
    </rPh>
    <rPh sb="19" eb="21">
      <t>ケンサ</t>
    </rPh>
    <rPh sb="21" eb="23">
      <t>ケンギョウ</t>
    </rPh>
    <rPh sb="23" eb="24">
      <t>フク</t>
    </rPh>
    <rPh sb="26" eb="27">
      <t>チュウ</t>
    </rPh>
    <phoneticPr fontId="4"/>
  </si>
  <si>
    <r>
      <t>指定構造計算適合性判定機関
（</t>
    </r>
    <r>
      <rPr>
        <sz val="9"/>
        <color theme="1"/>
        <rFont val="ＭＳ 明朝"/>
        <family val="1"/>
        <charset val="128"/>
      </rPr>
      <t>県、確認検査兼業含まず）</t>
    </r>
    <r>
      <rPr>
        <sz val="9"/>
        <color theme="1"/>
        <rFont val="HGSｺﾞｼｯｸE"/>
        <family val="3"/>
        <charset val="128"/>
      </rPr>
      <t>注３</t>
    </r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5" eb="16">
      <t>ケン</t>
    </rPh>
    <rPh sb="17" eb="19">
      <t>カクニン</t>
    </rPh>
    <rPh sb="19" eb="21">
      <t>ケンサ</t>
    </rPh>
    <rPh sb="21" eb="23">
      <t>ケンギョウ</t>
    </rPh>
    <rPh sb="23" eb="24">
      <t>フク</t>
    </rPh>
    <rPh sb="27" eb="28">
      <t>チュウ</t>
    </rPh>
    <phoneticPr fontId="4"/>
  </si>
  <si>
    <r>
      <rPr>
        <sz val="9"/>
        <color theme="1"/>
        <rFont val="HGSｺﾞｼｯｸE"/>
        <family val="3"/>
        <charset val="128"/>
      </rPr>
      <t>注２</t>
    </r>
    <r>
      <rPr>
        <sz val="11"/>
        <color theme="1"/>
        <rFont val="ＭＳ 明朝"/>
        <family val="1"/>
        <charset val="128"/>
      </rPr>
      <t xml:space="preserve">
総数</t>
    </r>
    <rPh sb="0" eb="1">
      <t>チュウ</t>
    </rPh>
    <rPh sb="3" eb="5">
      <t>ソウスウ</t>
    </rPh>
    <phoneticPr fontId="4"/>
  </si>
  <si>
    <t xml:space="preserve">
　建築士・事務所
　登録閲覧システム
　（照会）</t>
    <rPh sb="2" eb="5">
      <t>ケンチクシ</t>
    </rPh>
    <rPh sb="6" eb="8">
      <t>ジム</t>
    </rPh>
    <rPh sb="8" eb="9">
      <t>ショ</t>
    </rPh>
    <rPh sb="11" eb="13">
      <t>トウロク</t>
    </rPh>
    <rPh sb="13" eb="15">
      <t>エツラン</t>
    </rPh>
    <rPh sb="22" eb="24">
      <t>ショウカイ</t>
    </rPh>
    <phoneticPr fontId="4"/>
  </si>
  <si>
    <r>
      <t xml:space="preserve">
</t>
    </r>
    <r>
      <rPr>
        <sz val="14"/>
        <color theme="1"/>
        <rFont val="ＭＳ 明朝"/>
        <family val="1"/>
        <charset val="128"/>
      </rPr>
      <t>　法令・大臣認定
　データベース</t>
    </r>
    <rPh sb="2" eb="4">
      <t>ホウレイ</t>
    </rPh>
    <rPh sb="5" eb="7">
      <t>ダイジン</t>
    </rPh>
    <rPh sb="7" eb="9">
      <t>ニンテイ</t>
    </rPh>
    <phoneticPr fontId="4"/>
  </si>
  <si>
    <t>みどり市</t>
  </si>
  <si>
    <t>西東京市</t>
  </si>
  <si>
    <t>台帳は庁内サーバ</t>
  </si>
  <si>
    <t>シー・アイ建築認証機構株式会社</t>
  </si>
  <si>
    <t>合同会社あんしん住宅検査センター</t>
  </si>
  <si>
    <r>
      <t>建築士</t>
    </r>
    <r>
      <rPr>
        <sz val="9"/>
        <rFont val="ＭＳ Ｐ明朝"/>
        <family val="1"/>
        <charset val="128"/>
      </rPr>
      <t xml:space="preserve">
（構造適判）</t>
    </r>
    <rPh sb="0" eb="3">
      <t>ケンチクシ</t>
    </rPh>
    <rPh sb="5" eb="7">
      <t>コウゾウ</t>
    </rPh>
    <rPh sb="7" eb="9">
      <t>テキハン</t>
    </rPh>
    <phoneticPr fontId="4"/>
  </si>
  <si>
    <t>帳簿
（NICE）</t>
    <rPh sb="0" eb="2">
      <t>チョウボ</t>
    </rPh>
    <phoneticPr fontId="4"/>
  </si>
  <si>
    <t>帳簿（NICE）：NICE確認検査受付システム</t>
    <phoneticPr fontId="4"/>
  </si>
  <si>
    <t>長崎市</t>
    <rPh sb="0" eb="3">
      <t>ナガサキシ</t>
    </rPh>
    <phoneticPr fontId="4"/>
  </si>
  <si>
    <t>kuiki</t>
    <phoneticPr fontId="4"/>
  </si>
  <si>
    <t>－</t>
    <phoneticPr fontId="4"/>
  </si>
  <si>
    <t>北海道</t>
    <phoneticPr fontId="4"/>
  </si>
  <si>
    <t>北海道</t>
    <phoneticPr fontId="4"/>
  </si>
  <si>
    <t>青森県</t>
    <phoneticPr fontId="4"/>
  </si>
  <si>
    <t>岩手県</t>
    <phoneticPr fontId="4"/>
  </si>
  <si>
    <t>岩手県</t>
    <phoneticPr fontId="4"/>
  </si>
  <si>
    <t>宮城県</t>
    <phoneticPr fontId="4"/>
  </si>
  <si>
    <t>宮城県</t>
    <phoneticPr fontId="4"/>
  </si>
  <si>
    <t>秋田県</t>
    <phoneticPr fontId="4"/>
  </si>
  <si>
    <t>山形県</t>
    <phoneticPr fontId="4"/>
  </si>
  <si>
    <t>福島県</t>
    <phoneticPr fontId="4"/>
  </si>
  <si>
    <t>福島県</t>
    <phoneticPr fontId="4"/>
  </si>
  <si>
    <t>茨城県</t>
    <phoneticPr fontId="4"/>
  </si>
  <si>
    <t>栃木県</t>
    <phoneticPr fontId="4"/>
  </si>
  <si>
    <t>群馬県</t>
    <phoneticPr fontId="4"/>
  </si>
  <si>
    <t>埼玉県</t>
    <phoneticPr fontId="4"/>
  </si>
  <si>
    <t>千葉県</t>
    <phoneticPr fontId="4"/>
  </si>
  <si>
    <t>東京都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</si>
  <si>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</si>
  <si>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</si>
  <si>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</si>
  <si>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</si>
  <si>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</si>
  <si>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</si>
  <si>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</si>
  <si>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</si>
  <si>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香川県</t>
    <phoneticPr fontId="4"/>
  </si>
  <si>
    <t>愛媛県</t>
    <phoneticPr fontId="4"/>
  </si>
  <si>
    <t>愛媛県</t>
    <phoneticPr fontId="4"/>
  </si>
  <si>
    <t>高知県</t>
    <phoneticPr fontId="4"/>
  </si>
  <si>
    <t>高知県</t>
    <phoneticPr fontId="4"/>
  </si>
  <si>
    <t>高知県</t>
    <phoneticPr fontId="4"/>
  </si>
  <si>
    <t>福岡県</t>
    <phoneticPr fontId="4"/>
  </si>
  <si>
    <t>福岡県</t>
    <phoneticPr fontId="4"/>
  </si>
  <si>
    <t>佐賀県</t>
    <phoneticPr fontId="4"/>
  </si>
  <si>
    <t>佐賀県</t>
    <phoneticPr fontId="4"/>
  </si>
  <si>
    <t>佐賀県</t>
    <phoneticPr fontId="4"/>
  </si>
  <si>
    <t>長崎県</t>
    <phoneticPr fontId="4"/>
  </si>
  <si>
    <t>長崎県</t>
    <phoneticPr fontId="4"/>
  </si>
  <si>
    <t>熊本県</t>
    <phoneticPr fontId="4"/>
  </si>
  <si>
    <t>熊本県</t>
    <phoneticPr fontId="4"/>
  </si>
  <si>
    <t>大分県</t>
    <phoneticPr fontId="4"/>
  </si>
  <si>
    <t>宮崎県</t>
    <phoneticPr fontId="4"/>
  </si>
  <si>
    <t>kubun</t>
    <phoneticPr fontId="4"/>
  </si>
  <si>
    <t>建築士法関連</t>
    <rPh sb="0" eb="2">
      <t>ケンチク</t>
    </rPh>
    <rPh sb="2" eb="4">
      <t>シホウ</t>
    </rPh>
    <rPh sb="4" eb="6">
      <t>カンレン</t>
    </rPh>
    <phoneticPr fontId="4"/>
  </si>
  <si>
    <t>公益財団法人沖縄県建設技術センター</t>
    <rPh sb="0" eb="2">
      <t>コウエキ</t>
    </rPh>
    <phoneticPr fontId="4"/>
  </si>
  <si>
    <t>株式会社サッコウケン</t>
    <phoneticPr fontId="4"/>
  </si>
  <si>
    <t>○</t>
    <phoneticPr fontId="4"/>
  </si>
  <si>
    <t>米子市</t>
    <rPh sb="0" eb="3">
      <t>ヨナゴシ</t>
    </rPh>
    <phoneticPr fontId="4"/>
  </si>
  <si>
    <t>鳥取県</t>
    <rPh sb="0" eb="3">
      <t>トットリケン</t>
    </rPh>
    <phoneticPr fontId="4"/>
  </si>
  <si>
    <t>中野区</t>
    <rPh sb="0" eb="3">
      <t>ナカノク</t>
    </rPh>
    <phoneticPr fontId="4"/>
  </si>
  <si>
    <t>東京都</t>
    <rPh sb="0" eb="3">
      <t>トウキョウト</t>
    </rPh>
    <phoneticPr fontId="4"/>
  </si>
  <si>
    <t>千葉県</t>
    <rPh sb="0" eb="3">
      <t>チバケン</t>
    </rPh>
    <phoneticPr fontId="4"/>
  </si>
  <si>
    <t>松阪市</t>
    <rPh sb="0" eb="3">
      <t>マツサカシ</t>
    </rPh>
    <phoneticPr fontId="4"/>
  </si>
  <si>
    <t>三重県</t>
    <rPh sb="0" eb="3">
      <t>ミエケン</t>
    </rPh>
    <phoneticPr fontId="4"/>
  </si>
  <si>
    <t>太田市</t>
    <rPh sb="0" eb="3">
      <t>オオタシ</t>
    </rPh>
    <phoneticPr fontId="4"/>
  </si>
  <si>
    <t>群馬県</t>
    <rPh sb="0" eb="3">
      <t>グンマケン</t>
    </rPh>
    <phoneticPr fontId="4"/>
  </si>
  <si>
    <t>広島県</t>
    <rPh sb="0" eb="3">
      <t>ヒロシマケン</t>
    </rPh>
    <phoneticPr fontId="4"/>
  </si>
  <si>
    <t>葛飾区</t>
    <rPh sb="0" eb="3">
      <t>カツシカク</t>
    </rPh>
    <phoneticPr fontId="4"/>
  </si>
  <si>
    <t>千代田区</t>
    <rPh sb="0" eb="4">
      <t>チヨダク</t>
    </rPh>
    <phoneticPr fontId="4"/>
  </si>
  <si>
    <t>栃木県</t>
    <rPh sb="0" eb="3">
      <t>トチギケン</t>
    </rPh>
    <phoneticPr fontId="4"/>
  </si>
  <si>
    <t>倉吉市</t>
    <rPh sb="0" eb="3">
      <t>クラヨシシ</t>
    </rPh>
    <phoneticPr fontId="4"/>
  </si>
  <si>
    <t>足立区</t>
    <rPh sb="0" eb="3">
      <t>アダチク</t>
    </rPh>
    <phoneticPr fontId="4"/>
  </si>
  <si>
    <t>茂原市</t>
    <rPh sb="0" eb="3">
      <t>モバラシ</t>
    </rPh>
    <phoneticPr fontId="4"/>
  </si>
  <si>
    <t>花巻市</t>
    <rPh sb="0" eb="3">
      <t>ハナマキシ</t>
    </rPh>
    <phoneticPr fontId="4"/>
  </si>
  <si>
    <t>岩手県</t>
    <rPh sb="0" eb="3">
      <t>イワテケン</t>
    </rPh>
    <phoneticPr fontId="4"/>
  </si>
  <si>
    <t>No</t>
    <phoneticPr fontId="4"/>
  </si>
  <si>
    <t>特定行政庁</t>
    <rPh sb="0" eb="2">
      <t>トクテイ</t>
    </rPh>
    <rPh sb="2" eb="5">
      <t>ギョウセイチョウ</t>
    </rPh>
    <phoneticPr fontId="4"/>
  </si>
  <si>
    <t>建築行政地図情報システム　利用団体一覧</t>
    <rPh sb="0" eb="12">
      <t>チズシ</t>
    </rPh>
    <rPh sb="13" eb="15">
      <t>リヨウ</t>
    </rPh>
    <rPh sb="15" eb="17">
      <t>ダンタイ</t>
    </rPh>
    <rPh sb="17" eb="19">
      <t>イチラン</t>
    </rPh>
    <phoneticPr fontId="4"/>
  </si>
  <si>
    <t>愛媛県</t>
    <rPh sb="0" eb="3">
      <t>エヒメケン</t>
    </rPh>
    <phoneticPr fontId="4"/>
  </si>
  <si>
    <t>福島県</t>
    <rPh sb="0" eb="3">
      <t>フクシマケン</t>
    </rPh>
    <phoneticPr fontId="4"/>
  </si>
  <si>
    <t>奈良県</t>
    <rPh sb="0" eb="3">
      <t>ナラケン</t>
    </rPh>
    <phoneticPr fontId="4"/>
  </si>
  <si>
    <t>鶴岡市</t>
    <rPh sb="0" eb="3">
      <t>ツルオカシ</t>
    </rPh>
    <phoneticPr fontId="4"/>
  </si>
  <si>
    <t>山形県</t>
    <rPh sb="0" eb="3">
      <t>ヤマガタケン</t>
    </rPh>
    <phoneticPr fontId="4"/>
  </si>
  <si>
    <t>福井県</t>
    <rPh sb="0" eb="3">
      <t>フクイケン</t>
    </rPh>
    <phoneticPr fontId="4"/>
  </si>
  <si>
    <t>秋田市</t>
    <rPh sb="0" eb="3">
      <t>アキタシ</t>
    </rPh>
    <phoneticPr fontId="4"/>
  </si>
  <si>
    <t>秋田県</t>
    <rPh sb="0" eb="3">
      <t>アキタケン</t>
    </rPh>
    <phoneticPr fontId="4"/>
  </si>
  <si>
    <t>道路情報登録閲覧システム　利用団体一覧</t>
    <rPh sb="0" eb="2">
      <t>ドウロ</t>
    </rPh>
    <rPh sb="2" eb="4">
      <t>ジョウホウ</t>
    </rPh>
    <rPh sb="4" eb="6">
      <t>トウロク</t>
    </rPh>
    <rPh sb="6" eb="8">
      <t>エツラン</t>
    </rPh>
    <rPh sb="13" eb="15">
      <t>リヨウ</t>
    </rPh>
    <rPh sb="15" eb="17">
      <t>ダンタイ</t>
    </rPh>
    <rPh sb="17" eb="19">
      <t>イチラン</t>
    </rPh>
    <phoneticPr fontId="4"/>
  </si>
  <si>
    <t>その他</t>
    <rPh sb="2" eb="3">
      <t>タ</t>
    </rPh>
    <phoneticPr fontId="20"/>
  </si>
  <si>
    <t>※</t>
    <phoneticPr fontId="4"/>
  </si>
  <si>
    <t>理事</t>
    <rPh sb="0" eb="2">
      <t>リジ</t>
    </rPh>
    <phoneticPr fontId="20"/>
  </si>
  <si>
    <t>※NICEシステム導入</t>
    <phoneticPr fontId="4"/>
  </si>
  <si>
    <t>○</t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</si>
  <si>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</si>
  <si>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</si>
  <si>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</si>
  <si>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</si>
  <si>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</si>
  <si>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</si>
  <si>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t>アスコ適判株式会社</t>
    <phoneticPr fontId="4"/>
  </si>
  <si>
    <t>建築基準法関連：指定確認検査機関等</t>
    <rPh sb="0" eb="2">
      <t>ケンチク</t>
    </rPh>
    <rPh sb="2" eb="5">
      <t>キジュンホウ</t>
    </rPh>
    <rPh sb="5" eb="7">
      <t>カンレン</t>
    </rPh>
    <rPh sb="8" eb="10">
      <t>シテイ</t>
    </rPh>
    <rPh sb="10" eb="12">
      <t>カクニン</t>
    </rPh>
    <rPh sb="12" eb="16">
      <t>ケンサキカン</t>
    </rPh>
    <rPh sb="16" eb="17">
      <t>トウ</t>
    </rPh>
    <phoneticPr fontId="4"/>
  </si>
  <si>
    <t>○</t>
    <phoneticPr fontId="4"/>
  </si>
  <si>
    <t>小平市</t>
    <rPh sb="0" eb="3">
      <t>コダイラシ</t>
    </rPh>
    <phoneticPr fontId="4"/>
  </si>
  <si>
    <t>※NICEシステム導入</t>
    <phoneticPr fontId="4"/>
  </si>
  <si>
    <t>○</t>
    <phoneticPr fontId="4"/>
  </si>
  <si>
    <r>
      <rPr>
        <sz val="11"/>
        <color rgb="FFFF0000"/>
        <rFont val="ＭＳ Ｐ明朝"/>
        <family val="1"/>
        <charset val="128"/>
      </rPr>
      <t>（注）</t>
    </r>
    <r>
      <rPr>
        <sz val="11"/>
        <color theme="1"/>
        <rFont val="ＭＳ Ｐ明朝"/>
        <family val="1"/>
        <charset val="128"/>
      </rPr>
      <t xml:space="preserve">
通知配信</t>
    </r>
    <rPh sb="1" eb="2">
      <t>チュウ</t>
    </rPh>
    <rPh sb="4" eb="6">
      <t>ツウチ</t>
    </rPh>
    <rPh sb="6" eb="8">
      <t>ハイシン</t>
    </rPh>
    <phoneticPr fontId="4"/>
  </si>
  <si>
    <t>建築行政共用データベースシステム　契約状況</t>
    <rPh sb="0" eb="4">
      <t>ケンチクギョウセイ</t>
    </rPh>
    <rPh sb="4" eb="6">
      <t>キョウヨウ</t>
    </rPh>
    <rPh sb="17" eb="19">
      <t>ケイヤク</t>
    </rPh>
    <rPh sb="19" eb="21">
      <t>ジョウキョウ</t>
    </rPh>
    <phoneticPr fontId="4"/>
  </si>
  <si>
    <t>共用データベース契約状況</t>
    <rPh sb="8" eb="10">
      <t>ケイヤク</t>
    </rPh>
    <phoneticPr fontId="4"/>
  </si>
  <si>
    <t>共用データベース契約状況</t>
    <rPh sb="0" eb="2">
      <t>キョウヨウ</t>
    </rPh>
    <rPh sb="8" eb="10">
      <t>ケイヤク</t>
    </rPh>
    <rPh sb="10" eb="12">
      <t>ジョウキョウ</t>
    </rPh>
    <phoneticPr fontId="4"/>
  </si>
  <si>
    <t>会員</t>
    <phoneticPr fontId="4"/>
  </si>
  <si>
    <t>公益社団法人新潟県建築士会</t>
    <rPh sb="0" eb="2">
      <t>コウエキ</t>
    </rPh>
    <phoneticPr fontId="4"/>
  </si>
  <si>
    <t>公益社団法人長野県建築士会</t>
    <rPh sb="0" eb="2">
      <t>コウエキ</t>
    </rPh>
    <phoneticPr fontId="4"/>
  </si>
  <si>
    <t>国土交通省住宅局市街地建築課</t>
    <rPh sb="8" eb="11">
      <t>シガイチ</t>
    </rPh>
    <phoneticPr fontId="4"/>
  </si>
  <si>
    <t xml:space="preserve"> </t>
    <phoneticPr fontId="4"/>
  </si>
  <si>
    <t>一般財団法人日本建築防災協会</t>
    <phoneticPr fontId="4"/>
  </si>
  <si>
    <t>日本建築士事務所協会連合会</t>
    <rPh sb="5" eb="8">
      <t>ジムショ</t>
    </rPh>
    <rPh sb="8" eb="10">
      <t>キョウカイ</t>
    </rPh>
    <rPh sb="10" eb="13">
      <t>レンゴウカイ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</si>
</sst>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[$-411]ggge&quot;年&quot;m&quot;月&quot;d&quot;日&quot;&quot;現&quot;&quot;在&quot;"/>
    <numFmt numFmtId="178" formatCode="ggge&quot;年&quot;m&quot;月&quot;d&quot;日&quot;&quot;現&quot;&quot;在&quot;"/>
  </numFmts>
  <fonts count="3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HGSｺﾞｼｯｸE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6"/>
      <color theme="1"/>
      <name val="HGSｺﾞｼｯｸE"/>
      <family val="3"/>
      <charset val="128"/>
    </font>
    <font>
      <sz val="11"/>
      <color theme="1"/>
      <name val="Century"/>
      <family val="1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HGSｺﾞｼｯｸE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Arial Black"/>
      <family val="2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name val="Century"/>
      <family val="1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7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2" borderId="14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7" xfId="0" applyFont="1" applyFill="1" applyBorder="1"/>
    <xf numFmtId="0" fontId="5" fillId="2" borderId="6" xfId="0" applyFont="1" applyFill="1" applyBorder="1"/>
    <xf numFmtId="0" fontId="5" fillId="2" borderId="18" xfId="0" applyFont="1" applyFill="1" applyBorder="1" applyAlignment="1">
      <alignment horizontal="center"/>
    </xf>
    <xf numFmtId="0" fontId="5" fillId="0" borderId="19" xfId="0" applyFont="1" applyBorder="1"/>
    <xf numFmtId="0" fontId="5" fillId="0" borderId="8" xfId="0" applyFont="1" applyBorder="1"/>
    <xf numFmtId="0" fontId="5" fillId="0" borderId="17" xfId="0" applyFont="1" applyBorder="1"/>
    <xf numFmtId="0" fontId="5" fillId="0" borderId="6" xfId="0" applyFont="1" applyBorder="1"/>
    <xf numFmtId="0" fontId="6" fillId="0" borderId="0" xfId="0" applyFont="1"/>
    <xf numFmtId="0" fontId="5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2" borderId="26" xfId="0" applyFont="1" applyFill="1" applyBorder="1"/>
    <xf numFmtId="0" fontId="5" fillId="2" borderId="27" xfId="0" applyFont="1" applyFill="1" applyBorder="1"/>
    <xf numFmtId="0" fontId="7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2" borderId="27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9" fillId="0" borderId="0" xfId="3">
      <alignment vertical="center"/>
    </xf>
    <xf numFmtId="0" fontId="9" fillId="0" borderId="0" xfId="3" applyAlignment="1">
      <alignment horizontal="distributed" vertical="center"/>
    </xf>
    <xf numFmtId="0" fontId="9" fillId="3" borderId="0" xfId="3" applyFill="1" applyAlignment="1">
      <alignment horizontal="right" vertical="center"/>
    </xf>
    <xf numFmtId="0" fontId="9" fillId="0" borderId="0" xfId="3" applyAlignment="1">
      <alignment horizontal="right" vertical="center"/>
    </xf>
    <xf numFmtId="0" fontId="9" fillId="3" borderId="0" xfId="3" applyFill="1" applyAlignment="1">
      <alignment horizontal="distributed" vertical="center"/>
    </xf>
    <xf numFmtId="0" fontId="13" fillId="0" borderId="4" xfId="3" applyFont="1" applyBorder="1" applyAlignment="1">
      <alignment horizontal="distributed" vertical="center"/>
    </xf>
    <xf numFmtId="0" fontId="15" fillId="0" borderId="0" xfId="3" applyFont="1" applyAlignment="1">
      <alignment horizontal="left" vertical="center"/>
    </xf>
    <xf numFmtId="0" fontId="13" fillId="3" borderId="4" xfId="3" applyFont="1" applyFill="1" applyBorder="1" applyAlignment="1">
      <alignment horizontal="distributed" vertical="center"/>
    </xf>
    <xf numFmtId="0" fontId="13" fillId="0" borderId="6" xfId="3" applyFont="1" applyBorder="1" applyAlignment="1">
      <alignment horizontal="distributed" vertical="center"/>
    </xf>
    <xf numFmtId="0" fontId="13" fillId="0" borderId="17" xfId="3" applyFont="1" applyBorder="1" applyAlignment="1">
      <alignment horizontal="right" vertical="center"/>
    </xf>
    <xf numFmtId="0" fontId="13" fillId="0" borderId="10" xfId="3" applyFont="1" applyBorder="1" applyAlignment="1">
      <alignment horizontal="distributed"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distributed" vertical="center"/>
    </xf>
    <xf numFmtId="0" fontId="13" fillId="0" borderId="0" xfId="3" applyFont="1" applyAlignment="1">
      <alignment horizontal="center" vertical="center"/>
    </xf>
    <xf numFmtId="0" fontId="12" fillId="0" borderId="0" xfId="3" applyFont="1" applyAlignment="1">
      <alignment horizontal="right" vertical="center"/>
    </xf>
    <xf numFmtId="0" fontId="12" fillId="0" borderId="0" xfId="3" applyFont="1">
      <alignment vertical="center"/>
    </xf>
    <xf numFmtId="0" fontId="12" fillId="0" borderId="32" xfId="3" applyFont="1" applyBorder="1" applyAlignment="1">
      <alignment horizontal="right" vertical="center"/>
    </xf>
    <xf numFmtId="0" fontId="12" fillId="3" borderId="33" xfId="3" applyFont="1" applyFill="1" applyBorder="1" applyAlignment="1">
      <alignment horizontal="distributed" vertical="center"/>
    </xf>
    <xf numFmtId="0" fontId="12" fillId="0" borderId="33" xfId="3" applyFont="1" applyBorder="1" applyAlignment="1">
      <alignment horizontal="distributed" vertical="center"/>
    </xf>
    <xf numFmtId="0" fontId="12" fillId="0" borderId="33" xfId="3" applyFont="1" applyBorder="1">
      <alignment vertical="center"/>
    </xf>
    <xf numFmtId="0" fontId="12" fillId="0" borderId="33" xfId="3" applyFont="1" applyBorder="1" applyAlignment="1">
      <alignment horizontal="right" vertical="center"/>
    </xf>
    <xf numFmtId="0" fontId="13" fillId="3" borderId="33" xfId="3" applyFont="1" applyFill="1" applyBorder="1" applyAlignment="1">
      <alignment horizontal="distributed" vertical="center"/>
    </xf>
    <xf numFmtId="0" fontId="12" fillId="0" borderId="34" xfId="3" applyFont="1" applyBorder="1">
      <alignment vertical="center"/>
    </xf>
    <xf numFmtId="0" fontId="13" fillId="0" borderId="4" xfId="3" applyFont="1" applyBorder="1" applyAlignment="1">
      <alignment horizontal="distributed" vertical="center" shrinkToFit="1"/>
    </xf>
    <xf numFmtId="0" fontId="13" fillId="0" borderId="33" xfId="3" applyFont="1" applyBorder="1" applyAlignment="1">
      <alignment horizontal="distributed" vertical="center"/>
    </xf>
    <xf numFmtId="0" fontId="13" fillId="0" borderId="4" xfId="3" applyFont="1" applyBorder="1" applyAlignment="1">
      <alignment horizontal="center" vertical="center" shrinkToFit="1"/>
    </xf>
    <xf numFmtId="0" fontId="13" fillId="2" borderId="31" xfId="3" applyFont="1" applyFill="1" applyBorder="1" applyAlignment="1">
      <alignment horizontal="right" vertical="center"/>
    </xf>
    <xf numFmtId="0" fontId="13" fillId="2" borderId="29" xfId="3" applyFont="1" applyFill="1" applyBorder="1" applyAlignment="1">
      <alignment horizontal="distributed" vertical="center"/>
    </xf>
    <xf numFmtId="0" fontId="13" fillId="2" borderId="30" xfId="3" applyFont="1" applyFill="1" applyBorder="1" applyAlignment="1">
      <alignment horizontal="distributed" vertical="center"/>
    </xf>
    <xf numFmtId="0" fontId="13" fillId="2" borderId="42" xfId="3" applyFont="1" applyFill="1" applyBorder="1" applyAlignment="1">
      <alignment horizontal="right" vertical="center"/>
    </xf>
    <xf numFmtId="0" fontId="13" fillId="2" borderId="43" xfId="3" applyFont="1" applyFill="1" applyBorder="1" applyAlignment="1">
      <alignment horizontal="distributed" vertical="center"/>
    </xf>
    <xf numFmtId="0" fontId="5" fillId="2" borderId="56" xfId="0" applyFont="1" applyFill="1" applyBorder="1"/>
    <xf numFmtId="0" fontId="5" fillId="2" borderId="57" xfId="0" applyFont="1" applyFill="1" applyBorder="1"/>
    <xf numFmtId="0" fontId="18" fillId="0" borderId="0" xfId="0" applyFont="1"/>
    <xf numFmtId="178" fontId="5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37" xfId="0" applyFont="1" applyBorder="1"/>
    <xf numFmtId="0" fontId="5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12" fillId="0" borderId="51" xfId="3" applyFont="1" applyBorder="1" applyAlignment="1">
      <alignment horizontal="right" vertical="center"/>
    </xf>
    <xf numFmtId="0" fontId="12" fillId="3" borderId="52" xfId="3" applyFont="1" applyFill="1" applyBorder="1" applyAlignment="1">
      <alignment horizontal="distributed" vertical="center"/>
    </xf>
    <xf numFmtId="0" fontId="12" fillId="0" borderId="52" xfId="3" applyFont="1" applyBorder="1" applyAlignment="1">
      <alignment horizontal="distributed" vertical="center"/>
    </xf>
    <xf numFmtId="0" fontId="12" fillId="0" borderId="52" xfId="3" applyFont="1" applyBorder="1">
      <alignment vertical="center"/>
    </xf>
    <xf numFmtId="0" fontId="12" fillId="0" borderId="52" xfId="3" applyFont="1" applyBorder="1" applyAlignment="1">
      <alignment horizontal="right" vertical="center"/>
    </xf>
    <xf numFmtId="0" fontId="13" fillId="3" borderId="52" xfId="3" applyFont="1" applyFill="1" applyBorder="1" applyAlignment="1">
      <alignment horizontal="distributed" vertical="center"/>
    </xf>
    <xf numFmtId="0" fontId="12" fillId="0" borderId="55" xfId="3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0" xfId="0" applyFont="1" applyAlignment="1">
      <alignment horizontal="center" vertical="top"/>
    </xf>
    <xf numFmtId="0" fontId="13" fillId="0" borderId="52" xfId="3" applyFont="1" applyBorder="1" applyAlignment="1">
      <alignment horizontal="distributed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17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/>
    </xf>
    <xf numFmtId="0" fontId="25" fillId="0" borderId="0" xfId="0" applyFo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shrinkToFi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distributed" vertical="top"/>
    </xf>
    <xf numFmtId="0" fontId="13" fillId="5" borderId="6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5" fillId="0" borderId="0" xfId="0" applyFont="1" applyAlignment="1">
      <alignment horizontal="justify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indent="1"/>
    </xf>
    <xf numFmtId="0" fontId="1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distributed"/>
    </xf>
    <xf numFmtId="0" fontId="5" fillId="2" borderId="27" xfId="0" applyFont="1" applyFill="1" applyBorder="1" applyAlignment="1">
      <alignment horizontal="left"/>
    </xf>
    <xf numFmtId="0" fontId="23" fillId="4" borderId="40" xfId="0" applyFont="1" applyFill="1" applyBorder="1" applyAlignment="1">
      <alignment horizontal="center" shrinkToFit="1"/>
    </xf>
    <xf numFmtId="0" fontId="23" fillId="4" borderId="37" xfId="0" applyFont="1" applyFill="1" applyBorder="1" applyAlignment="1">
      <alignment horizontal="center" shrinkToFit="1"/>
    </xf>
    <xf numFmtId="0" fontId="23" fillId="4" borderId="19" xfId="0" applyFont="1" applyFill="1" applyBorder="1" applyAlignment="1">
      <alignment horizontal="right" shrinkToFit="1"/>
    </xf>
    <xf numFmtId="0" fontId="23" fillId="4" borderId="0" xfId="0" applyFont="1" applyFill="1" applyAlignment="1">
      <alignment horizontal="right" shrinkToFit="1"/>
    </xf>
    <xf numFmtId="0" fontId="8" fillId="0" borderId="17" xfId="3" applyFont="1" applyBorder="1" applyAlignment="1">
      <alignment horizontal="right" vertical="center"/>
    </xf>
    <xf numFmtId="0" fontId="8" fillId="3" borderId="4" xfId="3" applyFont="1" applyFill="1" applyBorder="1" applyAlignment="1">
      <alignment horizontal="distributed" vertical="center"/>
    </xf>
    <xf numFmtId="0" fontId="8" fillId="0" borderId="4" xfId="3" applyFont="1" applyBorder="1" applyAlignment="1">
      <alignment horizontal="distributed" vertical="center"/>
    </xf>
    <xf numFmtId="0" fontId="8" fillId="0" borderId="6" xfId="3" applyFont="1" applyBorder="1" applyAlignment="1">
      <alignment horizontal="distributed" vertical="center"/>
    </xf>
    <xf numFmtId="0" fontId="32" fillId="0" borderId="6" xfId="0" applyFont="1" applyBorder="1"/>
    <xf numFmtId="0" fontId="12" fillId="0" borderId="6" xfId="0" applyFont="1" applyBorder="1"/>
    <xf numFmtId="0" fontId="23" fillId="0" borderId="0" xfId="0" applyFont="1" applyAlignment="1">
      <alignment horizontal="center" shrinkToFit="1"/>
    </xf>
    <xf numFmtId="0" fontId="26" fillId="0" borderId="0" xfId="0" applyFont="1"/>
    <xf numFmtId="0" fontId="23" fillId="0" borderId="0" xfId="0" applyFont="1" applyAlignment="1">
      <alignment shrinkToFit="1"/>
    </xf>
    <xf numFmtId="0" fontId="23" fillId="4" borderId="70" xfId="0" applyFont="1" applyFill="1" applyBorder="1" applyAlignment="1">
      <alignment horizontal="right" shrinkToFit="1"/>
    </xf>
    <xf numFmtId="0" fontId="23" fillId="4" borderId="71" xfId="0" applyFont="1" applyFill="1" applyBorder="1" applyAlignment="1">
      <alignment horizontal="right" shrinkToFit="1"/>
    </xf>
    <xf numFmtId="0" fontId="23" fillId="4" borderId="74" xfId="0" applyFont="1" applyFill="1" applyBorder="1" applyAlignment="1">
      <alignment horizontal="right" shrinkToFit="1"/>
    </xf>
    <xf numFmtId="0" fontId="23" fillId="4" borderId="75" xfId="0" applyFont="1" applyFill="1" applyBorder="1" applyAlignment="1">
      <alignment horizontal="right" shrinkToFit="1"/>
    </xf>
    <xf numFmtId="0" fontId="23" fillId="4" borderId="76" xfId="0" applyFont="1" applyFill="1" applyBorder="1" applyAlignment="1">
      <alignment horizontal="right" shrinkToFit="1"/>
    </xf>
    <xf numFmtId="0" fontId="23" fillId="4" borderId="77" xfId="0" applyFont="1" applyFill="1" applyBorder="1" applyAlignment="1">
      <alignment horizontal="right" shrinkToFit="1"/>
    </xf>
    <xf numFmtId="0" fontId="20" fillId="0" borderId="0" xfId="0" applyFont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left"/>
    </xf>
    <xf numFmtId="0" fontId="5" fillId="0" borderId="31" xfId="0" applyFont="1" applyBorder="1"/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/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8" fontId="33" fillId="0" borderId="0" xfId="0" applyNumberFormat="1" applyFont="1" applyAlignment="1">
      <alignment horizontal="right"/>
    </xf>
    <xf numFmtId="0" fontId="5" fillId="2" borderId="47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178" fontId="5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34" fillId="0" borderId="2" xfId="0" applyFont="1" applyBorder="1" applyAlignment="1">
      <alignment horizontal="right" vertical="center" indent="1"/>
    </xf>
    <xf numFmtId="0" fontId="34" fillId="0" borderId="20" xfId="0" applyFont="1" applyBorder="1" applyAlignment="1">
      <alignment horizontal="right" vertical="center" indent="1"/>
    </xf>
    <xf numFmtId="0" fontId="34" fillId="0" borderId="3" xfId="0" applyFont="1" applyBorder="1" applyAlignment="1">
      <alignment horizontal="right" vertical="center" indent="1"/>
    </xf>
    <xf numFmtId="0" fontId="34" fillId="0" borderId="49" xfId="0" applyFont="1" applyBorder="1" applyAlignment="1">
      <alignment horizontal="right" vertical="center" indent="1"/>
    </xf>
    <xf numFmtId="0" fontId="35" fillId="2" borderId="45" xfId="0" applyFont="1" applyFill="1" applyBorder="1" applyAlignment="1">
      <alignment horizontal="left" vertical="center"/>
    </xf>
    <xf numFmtId="0" fontId="35" fillId="2" borderId="37" xfId="0" applyFont="1" applyFill="1" applyBorder="1" applyAlignment="1">
      <alignment horizontal="left" vertical="center"/>
    </xf>
    <xf numFmtId="0" fontId="35" fillId="2" borderId="41" xfId="0" applyFont="1" applyFill="1" applyBorder="1" applyAlignment="1">
      <alignment horizontal="left" vertical="center"/>
    </xf>
    <xf numFmtId="176" fontId="19" fillId="2" borderId="45" xfId="0" applyNumberFormat="1" applyFont="1" applyFill="1" applyBorder="1" applyAlignment="1">
      <alignment horizontal="right" vertical="center"/>
    </xf>
    <xf numFmtId="176" fontId="19" fillId="2" borderId="37" xfId="0" applyNumberFormat="1" applyFont="1" applyFill="1" applyBorder="1" applyAlignment="1">
      <alignment horizontal="right" vertical="center"/>
    </xf>
    <xf numFmtId="176" fontId="19" fillId="2" borderId="46" xfId="0" applyNumberFormat="1" applyFont="1" applyFill="1" applyBorder="1" applyAlignment="1">
      <alignment horizontal="right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19" fillId="2" borderId="23" xfId="0" applyNumberFormat="1" applyFont="1" applyFill="1" applyBorder="1" applyAlignment="1">
      <alignment horizontal="right" vertical="center"/>
    </xf>
    <xf numFmtId="176" fontId="19" fillId="2" borderId="26" xfId="0" applyNumberFormat="1" applyFont="1" applyFill="1" applyBorder="1" applyAlignment="1">
      <alignment horizontal="right" vertical="center"/>
    </xf>
    <xf numFmtId="176" fontId="19" fillId="2" borderId="24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right" vertical="center" indent="1"/>
    </xf>
    <xf numFmtId="0" fontId="19" fillId="2" borderId="25" xfId="0" applyFont="1" applyFill="1" applyBorder="1" applyAlignment="1">
      <alignment horizontal="right" vertical="center" indent="1"/>
    </xf>
    <xf numFmtId="0" fontId="19" fillId="2" borderId="22" xfId="0" applyFont="1" applyFill="1" applyBorder="1" applyAlignment="1">
      <alignment horizontal="right" vertical="center" indent="1"/>
    </xf>
    <xf numFmtId="0" fontId="12" fillId="0" borderId="2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50" xfId="0" applyFont="1" applyBorder="1" applyAlignment="1">
      <alignment horizontal="right" vertical="center"/>
    </xf>
    <xf numFmtId="0" fontId="34" fillId="2" borderId="21" xfId="0" applyFont="1" applyFill="1" applyBorder="1" applyAlignment="1">
      <alignment horizontal="right" vertical="center" indent="1"/>
    </xf>
    <xf numFmtId="0" fontId="34" fillId="2" borderId="25" xfId="0" applyFont="1" applyFill="1" applyBorder="1" applyAlignment="1">
      <alignment horizontal="right" vertical="center" indent="1"/>
    </xf>
    <xf numFmtId="0" fontId="34" fillId="2" borderId="22" xfId="0" applyFont="1" applyFill="1" applyBorder="1" applyAlignment="1">
      <alignment horizontal="right" vertical="center" indent="1"/>
    </xf>
    <xf numFmtId="0" fontId="5" fillId="2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34" fillId="0" borderId="50" xfId="0" applyFont="1" applyBorder="1" applyAlignment="1">
      <alignment horizontal="right" vertical="center" indent="1"/>
    </xf>
    <xf numFmtId="0" fontId="12" fillId="0" borderId="4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5" fillId="2" borderId="3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176" fontId="19" fillId="2" borderId="40" xfId="0" applyNumberFormat="1" applyFont="1" applyFill="1" applyBorder="1" applyAlignment="1">
      <alignment horizontal="right" vertical="center"/>
    </xf>
    <xf numFmtId="0" fontId="19" fillId="2" borderId="45" xfId="0" applyFont="1" applyFill="1" applyBorder="1" applyAlignment="1">
      <alignment horizontal="right" vertical="center" indent="1"/>
    </xf>
    <xf numFmtId="0" fontId="19" fillId="2" borderId="37" xfId="0" applyFont="1" applyFill="1" applyBorder="1" applyAlignment="1">
      <alignment horizontal="right" vertical="center" indent="1"/>
    </xf>
    <xf numFmtId="0" fontId="19" fillId="2" borderId="46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right" vertical="center" indent="1"/>
    </xf>
    <xf numFmtId="0" fontId="35" fillId="2" borderId="21" xfId="0" applyFont="1" applyFill="1" applyBorder="1" applyAlignment="1">
      <alignment horizontal="left" vertical="center"/>
    </xf>
    <xf numFmtId="0" fontId="35" fillId="2" borderId="25" xfId="0" applyFont="1" applyFill="1" applyBorder="1" applyAlignment="1">
      <alignment horizontal="left" vertical="center"/>
    </xf>
    <xf numFmtId="0" fontId="35" fillId="2" borderId="61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50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2" borderId="60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8" fillId="2" borderId="61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wrapText="1"/>
    </xf>
    <xf numFmtId="0" fontId="8" fillId="2" borderId="60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19" fillId="0" borderId="49" xfId="0" applyFont="1" applyBorder="1" applyAlignment="1">
      <alignment horizontal="right" vertical="center" indent="1"/>
    </xf>
    <xf numFmtId="0" fontId="19" fillId="0" borderId="20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36" fillId="2" borderId="21" xfId="0" applyFont="1" applyFill="1" applyBorder="1" applyAlignment="1">
      <alignment horizontal="left" vertical="center"/>
    </xf>
    <xf numFmtId="0" fontId="36" fillId="2" borderId="25" xfId="0" applyFont="1" applyFill="1" applyBorder="1" applyAlignment="1">
      <alignment horizontal="left" vertical="center"/>
    </xf>
    <xf numFmtId="0" fontId="36" fillId="2" borderId="6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176" fontId="19" fillId="2" borderId="41" xfId="0" applyNumberFormat="1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1" fontId="19" fillId="2" borderId="21" xfId="0" applyNumberFormat="1" applyFont="1" applyFill="1" applyBorder="1" applyAlignment="1">
      <alignment horizontal="right" vertical="center" indent="1"/>
    </xf>
    <xf numFmtId="1" fontId="19" fillId="2" borderId="25" xfId="0" applyNumberFormat="1" applyFont="1" applyFill="1" applyBorder="1" applyAlignment="1">
      <alignment horizontal="right" vertical="center" indent="1"/>
    </xf>
    <xf numFmtId="1" fontId="19" fillId="2" borderId="22" xfId="0" applyNumberFormat="1" applyFont="1" applyFill="1" applyBorder="1" applyAlignment="1">
      <alignment horizontal="right" vertical="center" indent="1"/>
    </xf>
    <xf numFmtId="0" fontId="5" fillId="2" borderId="60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19" fillId="0" borderId="50" xfId="0" applyFont="1" applyBorder="1" applyAlignment="1">
      <alignment horizontal="right" vertical="center" indent="1"/>
    </xf>
    <xf numFmtId="0" fontId="19" fillId="0" borderId="2" xfId="0" applyFont="1" applyBorder="1" applyAlignment="1">
      <alignment horizontal="right" vertical="center" indent="1"/>
    </xf>
    <xf numFmtId="0" fontId="5" fillId="2" borderId="49" xfId="0" applyFont="1" applyFill="1" applyBorder="1" applyAlignment="1">
      <alignment horizontal="center"/>
    </xf>
    <xf numFmtId="0" fontId="5" fillId="0" borderId="49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19" fillId="2" borderId="41" xfId="0" applyFont="1" applyFill="1" applyBorder="1" applyAlignment="1">
      <alignment horizontal="right" vertical="center" indent="1"/>
    </xf>
    <xf numFmtId="0" fontId="5" fillId="2" borderId="50" xfId="0" applyFont="1" applyFill="1" applyBorder="1" applyAlignment="1">
      <alignment horizontal="center" wrapText="1"/>
    </xf>
    <xf numFmtId="0" fontId="19" fillId="2" borderId="61" xfId="0" applyFont="1" applyFill="1" applyBorder="1" applyAlignment="1">
      <alignment horizontal="right" vertical="center" indent="1"/>
    </xf>
    <xf numFmtId="0" fontId="5" fillId="2" borderId="56" xfId="0" applyFont="1" applyFill="1" applyBorder="1" applyAlignment="1">
      <alignment horizontal="center" wrapText="1"/>
    </xf>
    <xf numFmtId="0" fontId="34" fillId="2" borderId="61" xfId="0" applyFont="1" applyFill="1" applyBorder="1" applyAlignment="1">
      <alignment horizontal="right" vertical="center" indent="1"/>
    </xf>
    <xf numFmtId="0" fontId="34" fillId="2" borderId="60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176" fontId="19" fillId="2" borderId="56" xfId="0" applyNumberFormat="1" applyFont="1" applyFill="1" applyBorder="1" applyAlignment="1">
      <alignment horizontal="right" vertical="center"/>
    </xf>
    <xf numFmtId="176" fontId="19" fillId="2" borderId="57" xfId="0" applyNumberFormat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9" fillId="2" borderId="23" xfId="0" applyFont="1" applyFill="1" applyBorder="1" applyAlignment="1">
      <alignment horizontal="right" vertical="center" indent="1"/>
    </xf>
    <xf numFmtId="0" fontId="19" fillId="2" borderId="26" xfId="0" applyFont="1" applyFill="1" applyBorder="1" applyAlignment="1">
      <alignment horizontal="right" vertical="center" indent="1"/>
    </xf>
    <xf numFmtId="0" fontId="19" fillId="2" borderId="24" xfId="0" applyFont="1" applyFill="1" applyBorder="1" applyAlignment="1">
      <alignment horizontal="right" vertical="center" indent="1"/>
    </xf>
    <xf numFmtId="0" fontId="5" fillId="0" borderId="4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2" borderId="56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19" fillId="0" borderId="49" xfId="0" applyFont="1" applyBorder="1"/>
    <xf numFmtId="0" fontId="19" fillId="0" borderId="3" xfId="0" applyFont="1" applyBorder="1"/>
    <xf numFmtId="0" fontId="19" fillId="0" borderId="2" xfId="0" applyFont="1" applyBorder="1"/>
    <xf numFmtId="0" fontId="19" fillId="2" borderId="2" xfId="0" applyFont="1" applyFill="1" applyBorder="1"/>
    <xf numFmtId="0" fontId="19" fillId="2" borderId="50" xfId="0" applyFont="1" applyFill="1" applyBorder="1"/>
    <xf numFmtId="0" fontId="19" fillId="2" borderId="20" xfId="0" applyFont="1" applyFill="1" applyBorder="1"/>
    <xf numFmtId="0" fontId="5" fillId="2" borderId="2" xfId="0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5" fillId="2" borderId="49" xfId="0" applyFont="1" applyFill="1" applyBorder="1" applyAlignment="1">
      <alignment horizontal="center" shrinkToFit="1"/>
    </xf>
    <xf numFmtId="0" fontId="0" fillId="2" borderId="50" xfId="0" applyFill="1" applyBorder="1" applyAlignment="1">
      <alignment horizontal="center" shrinkToFit="1"/>
    </xf>
    <xf numFmtId="0" fontId="19" fillId="0" borderId="49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1" fontId="19" fillId="2" borderId="21" xfId="0" applyNumberFormat="1" applyFont="1" applyFill="1" applyBorder="1" applyAlignment="1">
      <alignment horizontal="right" vertical="center" indent="1" shrinkToFit="1"/>
    </xf>
    <xf numFmtId="1" fontId="19" fillId="2" borderId="25" xfId="0" applyNumberFormat="1" applyFont="1" applyFill="1" applyBorder="1" applyAlignment="1">
      <alignment horizontal="right" vertical="center" indent="1" shrinkToFit="1"/>
    </xf>
    <xf numFmtId="1" fontId="19" fillId="2" borderId="22" xfId="0" applyNumberFormat="1" applyFont="1" applyFill="1" applyBorder="1" applyAlignment="1">
      <alignment horizontal="right" vertical="center" indent="1" shrinkToFit="1"/>
    </xf>
    <xf numFmtId="1" fontId="19" fillId="2" borderId="61" xfId="0" applyNumberFormat="1" applyFont="1" applyFill="1" applyBorder="1" applyAlignment="1">
      <alignment horizontal="right" vertical="center" indent="1"/>
    </xf>
    <xf numFmtId="0" fontId="19" fillId="0" borderId="2" xfId="0" applyFont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19" fillId="2" borderId="50" xfId="0" applyFont="1" applyFill="1" applyBorder="1" applyAlignment="1">
      <alignment horizontal="right"/>
    </xf>
    <xf numFmtId="0" fontId="19" fillId="2" borderId="57" xfId="0" applyFont="1" applyFill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 shrinkToFit="1"/>
    </xf>
    <xf numFmtId="0" fontId="5" fillId="0" borderId="4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4" fillId="2" borderId="49" xfId="0" applyFont="1" applyFill="1" applyBorder="1" applyAlignment="1">
      <alignment horizontal="right"/>
    </xf>
    <xf numFmtId="0" fontId="34" fillId="2" borderId="3" xfId="0" applyFont="1" applyFill="1" applyBorder="1" applyAlignment="1">
      <alignment horizontal="right"/>
    </xf>
    <xf numFmtId="0" fontId="34" fillId="2" borderId="2" xfId="0" applyFont="1" applyFill="1" applyBorder="1" applyAlignment="1">
      <alignment horizontal="right"/>
    </xf>
    <xf numFmtId="0" fontId="34" fillId="2" borderId="50" xfId="0" applyFont="1" applyFill="1" applyBorder="1" applyAlignment="1">
      <alignment horizontal="right"/>
    </xf>
    <xf numFmtId="9" fontId="19" fillId="2" borderId="54" xfId="0" applyNumberFormat="1" applyFont="1" applyFill="1" applyBorder="1" applyAlignment="1">
      <alignment horizontal="right"/>
    </xf>
    <xf numFmtId="9" fontId="19" fillId="2" borderId="53" xfId="0" applyNumberFormat="1" applyFont="1" applyFill="1" applyBorder="1" applyAlignment="1">
      <alignment horizontal="right"/>
    </xf>
    <xf numFmtId="9" fontId="19" fillId="2" borderId="55" xfId="0" applyNumberFormat="1" applyFont="1" applyFill="1" applyBorder="1" applyAlignment="1">
      <alignment horizontal="right"/>
    </xf>
    <xf numFmtId="9" fontId="19" fillId="2" borderId="51" xfId="0" applyNumberFormat="1" applyFont="1" applyFill="1" applyBorder="1" applyAlignment="1">
      <alignment horizontal="right" shrinkToFit="1"/>
    </xf>
    <xf numFmtId="9" fontId="19" fillId="2" borderId="53" xfId="0" applyNumberFormat="1" applyFont="1" applyFill="1" applyBorder="1" applyAlignment="1">
      <alignment horizontal="right" shrinkToFit="1"/>
    </xf>
    <xf numFmtId="0" fontId="19" fillId="2" borderId="3" xfId="0" applyFont="1" applyFill="1" applyBorder="1" applyAlignment="1">
      <alignment horizontal="right"/>
    </xf>
    <xf numFmtId="0" fontId="34" fillId="2" borderId="20" xfId="0" applyFont="1" applyFill="1" applyBorder="1"/>
    <xf numFmtId="0" fontId="34" fillId="2" borderId="50" xfId="0" applyFont="1" applyFill="1" applyBorder="1"/>
    <xf numFmtId="0" fontId="5" fillId="0" borderId="0" xfId="0" applyFont="1"/>
    <xf numFmtId="178" fontId="8" fillId="0" borderId="0" xfId="0" applyNumberFormat="1" applyFont="1" applyAlignment="1">
      <alignment horizontal="right"/>
    </xf>
    <xf numFmtId="0" fontId="18" fillId="0" borderId="0" xfId="0" applyFont="1"/>
    <xf numFmtId="0" fontId="10" fillId="0" borderId="0" xfId="0" applyFont="1"/>
    <xf numFmtId="9" fontId="19" fillId="2" borderId="52" xfId="0" applyNumberFormat="1" applyFont="1" applyFill="1" applyBorder="1" applyAlignment="1">
      <alignment horizontal="right"/>
    </xf>
    <xf numFmtId="0" fontId="5" fillId="2" borderId="49" xfId="0" applyFont="1" applyFill="1" applyBorder="1" applyAlignment="1">
      <alignment horizontal="right" shrinkToFit="1"/>
    </xf>
    <xf numFmtId="0" fontId="0" fillId="2" borderId="20" xfId="0" applyFill="1" applyBorder="1" applyAlignment="1">
      <alignment horizontal="right" shrinkToFit="1"/>
    </xf>
    <xf numFmtId="0" fontId="0" fillId="2" borderId="50" xfId="0" applyFill="1" applyBorder="1" applyAlignment="1">
      <alignment horizontal="right" shrinkToFit="1"/>
    </xf>
    <xf numFmtId="0" fontId="19" fillId="2" borderId="49" xfId="0" applyFont="1" applyFill="1" applyBorder="1" applyAlignment="1">
      <alignment horizontal="right"/>
    </xf>
    <xf numFmtId="0" fontId="5" fillId="2" borderId="49" xfId="0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50" xfId="0" applyFill="1" applyBorder="1" applyAlignment="1">
      <alignment horizontal="right"/>
    </xf>
    <xf numFmtId="0" fontId="5" fillId="2" borderId="51" xfId="0" applyFont="1" applyFill="1" applyBorder="1" applyAlignment="1">
      <alignment horizontal="right" shrinkToFit="1"/>
    </xf>
    <xf numFmtId="0" fontId="0" fillId="2" borderId="52" xfId="0" applyFill="1" applyBorder="1" applyAlignment="1">
      <alignment horizontal="right" shrinkToFit="1"/>
    </xf>
    <xf numFmtId="0" fontId="0" fillId="2" borderId="55" xfId="0" applyFill="1" applyBorder="1" applyAlignment="1">
      <alignment horizontal="right" shrinkToFit="1"/>
    </xf>
    <xf numFmtId="9" fontId="19" fillId="2" borderId="51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3" fillId="4" borderId="37" xfId="0" applyFont="1" applyFill="1" applyBorder="1" applyAlignment="1">
      <alignment horizontal="center"/>
    </xf>
    <xf numFmtId="0" fontId="23" fillId="4" borderId="65" xfId="0" applyFont="1" applyFill="1" applyBorder="1" applyAlignment="1">
      <alignment horizontal="center"/>
    </xf>
    <xf numFmtId="0" fontId="23" fillId="4" borderId="66" xfId="0" applyFont="1" applyFill="1" applyBorder="1" applyAlignment="1">
      <alignment horizontal="center"/>
    </xf>
    <xf numFmtId="0" fontId="23" fillId="4" borderId="67" xfId="0" applyFont="1" applyFill="1" applyBorder="1" applyAlignment="1">
      <alignment horizontal="center"/>
    </xf>
    <xf numFmtId="0" fontId="23" fillId="4" borderId="68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 wrapText="1"/>
    </xf>
    <xf numFmtId="0" fontId="23" fillId="4" borderId="65" xfId="0" applyFont="1" applyFill="1" applyBorder="1" applyAlignment="1">
      <alignment horizontal="center" wrapText="1"/>
    </xf>
    <xf numFmtId="0" fontId="26" fillId="0" borderId="0" xfId="0" applyFont="1"/>
    <xf numFmtId="178" fontId="23" fillId="0" borderId="0" xfId="0" applyNumberFormat="1" applyFont="1" applyAlignment="1">
      <alignment horizontal="left"/>
    </xf>
    <xf numFmtId="0" fontId="23" fillId="4" borderId="0" xfId="0" applyFont="1" applyFill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 wrapText="1"/>
    </xf>
    <xf numFmtId="0" fontId="28" fillId="4" borderId="36" xfId="0" applyFont="1" applyFill="1" applyBorder="1" applyAlignment="1">
      <alignment horizontal="left" vertical="top" wrapText="1"/>
    </xf>
    <xf numFmtId="0" fontId="28" fillId="4" borderId="48" xfId="0" applyFont="1" applyFill="1" applyBorder="1" applyAlignment="1">
      <alignment horizontal="left" vertical="top" wrapText="1"/>
    </xf>
    <xf numFmtId="0" fontId="28" fillId="4" borderId="0" xfId="0" applyFont="1" applyFill="1" applyAlignment="1">
      <alignment horizontal="left" vertical="top" wrapText="1"/>
    </xf>
    <xf numFmtId="0" fontId="28" fillId="4" borderId="8" xfId="0" applyFont="1" applyFill="1" applyBorder="1" applyAlignment="1">
      <alignment horizontal="left" vertical="top" wrapText="1"/>
    </xf>
    <xf numFmtId="0" fontId="28" fillId="4" borderId="37" xfId="0" applyFont="1" applyFill="1" applyBorder="1" applyAlignment="1">
      <alignment horizontal="left" vertical="top" wrapText="1"/>
    </xf>
    <xf numFmtId="0" fontId="28" fillId="4" borderId="41" xfId="0" applyFont="1" applyFill="1" applyBorder="1" applyAlignment="1">
      <alignment horizontal="left" vertical="top" wrapText="1"/>
    </xf>
    <xf numFmtId="0" fontId="23" fillId="0" borderId="70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9" fillId="0" borderId="71" xfId="0" applyFont="1" applyBorder="1" applyAlignment="1">
      <alignment horizontal="right" vertical="center" indent="1"/>
    </xf>
    <xf numFmtId="0" fontId="30" fillId="0" borderId="71" xfId="0" applyFont="1" applyBorder="1" applyAlignment="1">
      <alignment horizontal="right" vertical="center" indent="1"/>
    </xf>
    <xf numFmtId="9" fontId="29" fillId="0" borderId="71" xfId="0" applyNumberFormat="1" applyFont="1" applyBorder="1" applyAlignment="1">
      <alignment horizontal="right" vertical="center" indent="1"/>
    </xf>
    <xf numFmtId="0" fontId="23" fillId="0" borderId="72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9" fillId="0" borderId="73" xfId="0" applyFont="1" applyBorder="1" applyAlignment="1">
      <alignment horizontal="right" vertical="center" indent="1"/>
    </xf>
    <xf numFmtId="0" fontId="30" fillId="0" borderId="73" xfId="0" applyFont="1" applyBorder="1" applyAlignment="1">
      <alignment horizontal="right" vertical="center" indent="1"/>
    </xf>
    <xf numFmtId="9" fontId="29" fillId="0" borderId="73" xfId="0" applyNumberFormat="1" applyFont="1" applyBorder="1" applyAlignment="1">
      <alignment horizontal="right" vertical="center" indent="1"/>
    </xf>
    <xf numFmtId="0" fontId="23" fillId="4" borderId="33" xfId="0" applyFont="1" applyFill="1" applyBorder="1" applyAlignment="1">
      <alignment horizontal="right" vertical="center"/>
    </xf>
    <xf numFmtId="0" fontId="29" fillId="4" borderId="33" xfId="0" applyFont="1" applyFill="1" applyBorder="1" applyAlignment="1">
      <alignment horizontal="right" vertical="center" indent="1"/>
    </xf>
    <xf numFmtId="9" fontId="29" fillId="4" borderId="33" xfId="0" applyNumberFormat="1" applyFont="1" applyFill="1" applyBorder="1" applyAlignment="1">
      <alignment horizontal="right" vertical="center" indent="1"/>
    </xf>
    <xf numFmtId="0" fontId="28" fillId="4" borderId="36" xfId="0" applyFont="1" applyFill="1" applyBorder="1" applyAlignment="1">
      <alignment horizontal="left" vertical="center"/>
    </xf>
    <xf numFmtId="0" fontId="28" fillId="4" borderId="48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28" fillId="4" borderId="37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23" fillId="4" borderId="65" xfId="0" applyFont="1" applyFill="1" applyBorder="1" applyAlignment="1">
      <alignment horizontal="right" vertical="center"/>
    </xf>
    <xf numFmtId="0" fontId="23" fillId="4" borderId="66" xfId="0" applyFont="1" applyFill="1" applyBorder="1" applyAlignment="1">
      <alignment horizontal="right" vertical="center"/>
    </xf>
    <xf numFmtId="0" fontId="23" fillId="4" borderId="68" xfId="0" applyFont="1" applyFill="1" applyBorder="1" applyAlignment="1">
      <alignment horizontal="right" vertical="center"/>
    </xf>
    <xf numFmtId="9" fontId="29" fillId="4" borderId="65" xfId="0" applyNumberFormat="1" applyFont="1" applyFill="1" applyBorder="1" applyAlignment="1">
      <alignment horizontal="right" vertical="center" indent="1"/>
    </xf>
    <xf numFmtId="9" fontId="29" fillId="4" borderId="66" xfId="0" applyNumberFormat="1" applyFont="1" applyFill="1" applyBorder="1" applyAlignment="1">
      <alignment horizontal="right" vertical="center" indent="1"/>
    </xf>
    <xf numFmtId="9" fontId="29" fillId="4" borderId="68" xfId="0" applyNumberFormat="1" applyFont="1" applyFill="1" applyBorder="1" applyAlignment="1">
      <alignment horizontal="right" vertical="center" indent="1"/>
    </xf>
    <xf numFmtId="0" fontId="23" fillId="0" borderId="72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left" vertical="top" wrapText="1"/>
    </xf>
    <xf numFmtId="0" fontId="23" fillId="4" borderId="28" xfId="0" applyFont="1" applyFill="1" applyBorder="1" applyAlignment="1">
      <alignment horizontal="left" vertical="top"/>
    </xf>
    <xf numFmtId="0" fontId="23" fillId="4" borderId="39" xfId="0" applyFont="1" applyFill="1" applyBorder="1" applyAlignment="1">
      <alignment horizontal="left" vertical="top"/>
    </xf>
    <xf numFmtId="0" fontId="23" fillId="4" borderId="3" xfId="0" applyFont="1" applyFill="1" applyBorder="1" applyAlignment="1">
      <alignment horizontal="left" vertical="top"/>
    </xf>
    <xf numFmtId="0" fontId="23" fillId="4" borderId="1" xfId="0" applyFont="1" applyFill="1" applyBorder="1" applyAlignment="1">
      <alignment horizontal="left" vertical="top"/>
    </xf>
    <xf numFmtId="0" fontId="23" fillId="4" borderId="69" xfId="0" applyFont="1" applyFill="1" applyBorder="1" applyAlignment="1">
      <alignment horizontal="left" vertical="top"/>
    </xf>
    <xf numFmtId="0" fontId="23" fillId="4" borderId="53" xfId="0" applyFont="1" applyFill="1" applyBorder="1" applyAlignment="1">
      <alignment horizontal="left" vertical="top"/>
    </xf>
    <xf numFmtId="0" fontId="23" fillId="4" borderId="43" xfId="0" applyFont="1" applyFill="1" applyBorder="1" applyAlignment="1">
      <alignment horizontal="left" vertical="top"/>
    </xf>
    <xf numFmtId="0" fontId="23" fillId="4" borderId="44" xfId="0" applyFont="1" applyFill="1" applyBorder="1" applyAlignment="1">
      <alignment horizontal="left" vertical="top"/>
    </xf>
    <xf numFmtId="0" fontId="23" fillId="0" borderId="71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7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75" xfId="0" applyFont="1" applyBorder="1" applyAlignment="1">
      <alignment horizontal="left" shrinkToFit="1"/>
    </xf>
    <xf numFmtId="0" fontId="23" fillId="0" borderId="77" xfId="0" applyFont="1" applyBorder="1" applyAlignment="1">
      <alignment horizontal="left"/>
    </xf>
    <xf numFmtId="0" fontId="23" fillId="0" borderId="71" xfId="0" applyFont="1" applyBorder="1" applyAlignment="1">
      <alignment horizontal="left" shrinkToFit="1"/>
    </xf>
    <xf numFmtId="0" fontId="23" fillId="0" borderId="77" xfId="0" applyFont="1" applyBorder="1" applyAlignment="1">
      <alignment horizontal="left" shrinkToFit="1"/>
    </xf>
    <xf numFmtId="0" fontId="23" fillId="0" borderId="0" xfId="0" applyFont="1" applyAlignment="1">
      <alignment horizontal="left" shrinkToFit="1"/>
    </xf>
    <xf numFmtId="0" fontId="23" fillId="0" borderId="71" xfId="0" applyFont="1" applyBorder="1" applyAlignment="1">
      <alignment horizontal="center" shrinkToFit="1"/>
    </xf>
    <xf numFmtId="0" fontId="23" fillId="0" borderId="71" xfId="0" applyFont="1" applyBorder="1"/>
    <xf numFmtId="0" fontId="23" fillId="0" borderId="75" xfId="0" applyFont="1" applyBorder="1"/>
    <xf numFmtId="0" fontId="23" fillId="0" borderId="75" xfId="0" applyFont="1" applyBorder="1" applyAlignment="1">
      <alignment horizontal="center" shrinkToFit="1"/>
    </xf>
    <xf numFmtId="0" fontId="23" fillId="0" borderId="77" xfId="0" applyFont="1" applyBorder="1"/>
    <xf numFmtId="0" fontId="23" fillId="0" borderId="0" xfId="0" applyFont="1"/>
    <xf numFmtId="0" fontId="23" fillId="0" borderId="77" xfId="0" applyFont="1" applyBorder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3" fillId="0" borderId="0" xfId="0" applyFont="1" applyAlignment="1">
      <alignment shrinkToFit="1"/>
    </xf>
    <xf numFmtId="0" fontId="13" fillId="0" borderId="4" xfId="3" applyFont="1" applyBorder="1" applyAlignment="1">
      <alignment horizontal="left" vertical="center" shrinkToFit="1"/>
    </xf>
    <xf numFmtId="0" fontId="13" fillId="0" borderId="6" xfId="3" applyFont="1" applyBorder="1" applyAlignment="1">
      <alignment horizontal="left" vertical="center" shrinkToFit="1"/>
    </xf>
    <xf numFmtId="0" fontId="13" fillId="2" borderId="43" xfId="3" applyFont="1" applyFill="1" applyBorder="1" applyAlignment="1">
      <alignment horizontal="center" vertical="center"/>
    </xf>
    <xf numFmtId="0" fontId="13" fillId="2" borderId="44" xfId="3" applyFont="1" applyFill="1" applyBorder="1" applyAlignment="1">
      <alignment horizontal="center" vertical="center"/>
    </xf>
    <xf numFmtId="0" fontId="20" fillId="2" borderId="32" xfId="3" applyFont="1" applyFill="1" applyBorder="1" applyAlignment="1">
      <alignment horizontal="left" vertical="center" wrapText="1"/>
    </xf>
    <xf numFmtId="0" fontId="20" fillId="2" borderId="33" xfId="3" applyFont="1" applyFill="1" applyBorder="1" applyAlignment="1">
      <alignment horizontal="left" vertical="center" wrapText="1"/>
    </xf>
    <xf numFmtId="0" fontId="20" fillId="2" borderId="34" xfId="3" applyFont="1" applyFill="1" applyBorder="1" applyAlignment="1">
      <alignment horizontal="left" vertical="center" wrapText="1"/>
    </xf>
    <xf numFmtId="0" fontId="22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177" fontId="12" fillId="0" borderId="0" xfId="3" quotePrefix="1" applyNumberFormat="1" applyFont="1" applyAlignment="1">
      <alignment horizontal="right"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173"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0</xdr:row>
      <xdr:rowOff>0</xdr:rowOff>
    </xdr:from>
    <xdr:to>
      <xdr:col>21</xdr:col>
      <xdr:colOff>2581275</xdr:colOff>
      <xdr:row>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E9D4EF-9895-9093-E725-58AB86D1982A}"/>
            </a:ext>
          </a:extLst>
        </xdr:cNvPr>
        <xdr:cNvSpPr txBox="1"/>
      </xdr:nvSpPr>
      <xdr:spPr>
        <a:xfrm>
          <a:off x="3600450" y="0"/>
          <a:ext cx="78390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（注）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本資料は契約ベースです。特に「通知配信」については利用契約のみで、実際には電子報告に利用されていない場合があります。実際の利用状況は、別途「電子報告実施団体一覧」をご参照ください。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2266950</xdr:colOff>
      <xdr:row>0</xdr:row>
      <xdr:rowOff>0</xdr:rowOff>
    </xdr:from>
    <xdr:to>
      <xdr:col>20</xdr:col>
      <xdr:colOff>1304926</xdr:colOff>
      <xdr:row>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548D6C-FC90-4E11-B48C-0DB875D681D5}"/>
            </a:ext>
          </a:extLst>
        </xdr:cNvPr>
        <xdr:cNvSpPr txBox="1"/>
      </xdr:nvSpPr>
      <xdr:spPr>
        <a:xfrm>
          <a:off x="3971925" y="0"/>
          <a:ext cx="7439026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（注）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本資料は契約ベースです。特に「通知配信」については利用契約のみで、実際には電子報告に利用されていない場合があります。実際の利用状況は、別途「電子報告実施団体一覧」をご参照ください。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109"/>
  <sheetViews>
    <sheetView showGridLines="0" showZeros="0" tabSelected="1" view="pageBreakPreview" zoomScale="115" zoomScaleNormal="115" zoomScaleSheetLayoutView="115" workbookViewId="0">
      <selection sqref="A1:AB1"/>
    </sheetView>
  </sheetViews>
  <sheetFormatPr defaultColWidth="2.625" defaultRowHeight="13.5" outlineLevelRow="1" outlineLevelCol="1" x14ac:dyDescent="0.15"/>
  <cols>
    <col min="1" max="1" width="3.375" style="1" bestFit="1" customWidth="1"/>
    <col min="2" max="2" width="2.625" style="2"/>
    <col min="3" max="3" width="2.625" style="1"/>
    <col min="4" max="4" width="2.625" style="3"/>
    <col min="5" max="10" width="2.625" style="2"/>
    <col min="11" max="13" width="2.625" style="2" hidden="1" customWidth="1" outlineLevel="1"/>
    <col min="14" max="14" width="2.625" style="2" collapsed="1"/>
    <col min="15" max="25" width="2.625" style="2"/>
    <col min="26" max="26" width="3.375" style="2" bestFit="1" customWidth="1"/>
    <col min="27" max="30" width="2.625" style="2"/>
    <col min="31" max="31" width="2.625" style="2" customWidth="1"/>
    <col min="32" max="37" width="2.625" style="2"/>
    <col min="38" max="16384" width="2.625" style="1"/>
  </cols>
  <sheetData>
    <row r="1" spans="1:37" ht="18.75" x14ac:dyDescent="0.2">
      <c r="A1" s="373" t="s">
        <v>1052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2">
        <v>45383</v>
      </c>
      <c r="AD1" s="372"/>
      <c r="AE1" s="372"/>
      <c r="AF1" s="372"/>
      <c r="AG1" s="372"/>
      <c r="AH1" s="372"/>
      <c r="AI1" s="372"/>
      <c r="AJ1" s="372"/>
      <c r="AK1" s="372"/>
    </row>
    <row r="2" spans="1:37" ht="18.75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78"/>
      <c r="AB2" s="78"/>
      <c r="AC2" s="171"/>
      <c r="AD2" s="171"/>
      <c r="AE2" s="171"/>
      <c r="AF2" s="171"/>
      <c r="AG2" s="171"/>
      <c r="AH2" s="171"/>
      <c r="AI2" s="171"/>
      <c r="AJ2" s="171"/>
      <c r="AK2" s="171"/>
    </row>
    <row r="3" spans="1:37" ht="18.75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8"/>
      <c r="AB3" s="78"/>
      <c r="AC3" s="171"/>
      <c r="AD3" s="171"/>
      <c r="AE3" s="171"/>
      <c r="AF3" s="171"/>
      <c r="AG3" s="171"/>
      <c r="AH3" s="171"/>
      <c r="AI3" s="171"/>
      <c r="AJ3" s="171"/>
      <c r="AK3" s="171"/>
    </row>
    <row r="4" spans="1:37" x14ac:dyDescent="0.15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</row>
    <row r="5" spans="1:37" s="79" customFormat="1" ht="11.25" x14ac:dyDescent="0.15">
      <c r="A5" s="374" t="s">
        <v>859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</row>
    <row r="6" spans="1:37" s="79" customFormat="1" ht="11.25" x14ac:dyDescent="0.15">
      <c r="A6" s="80" t="s">
        <v>860</v>
      </c>
      <c r="B6" s="79" t="s">
        <v>861</v>
      </c>
      <c r="Y6" s="80" t="s">
        <v>860</v>
      </c>
      <c r="Z6" s="79" t="s">
        <v>866</v>
      </c>
    </row>
    <row r="7" spans="1:37" s="79" customFormat="1" ht="11.25" x14ac:dyDescent="0.15">
      <c r="A7" s="80" t="s">
        <v>860</v>
      </c>
      <c r="B7" s="79" t="s">
        <v>953</v>
      </c>
      <c r="Y7" s="80" t="s">
        <v>860</v>
      </c>
      <c r="Z7" s="79" t="s">
        <v>867</v>
      </c>
    </row>
    <row r="8" spans="1:37" s="79" customFormat="1" ht="11.25" x14ac:dyDescent="0.15">
      <c r="A8" s="80" t="s">
        <v>860</v>
      </c>
      <c r="B8" s="79" t="s">
        <v>862</v>
      </c>
      <c r="Y8" s="80" t="s">
        <v>860</v>
      </c>
      <c r="Z8" s="79" t="s">
        <v>868</v>
      </c>
    </row>
    <row r="9" spans="1:37" s="79" customFormat="1" ht="11.25" x14ac:dyDescent="0.15">
      <c r="A9" s="80" t="s">
        <v>860</v>
      </c>
      <c r="B9" s="79" t="s">
        <v>863</v>
      </c>
      <c r="Y9" s="80"/>
    </row>
    <row r="10" spans="1:37" s="79" customFormat="1" ht="11.25" x14ac:dyDescent="0.15">
      <c r="A10" s="80" t="s">
        <v>860</v>
      </c>
      <c r="B10" s="79" t="s">
        <v>864</v>
      </c>
      <c r="Y10" s="80"/>
    </row>
    <row r="11" spans="1:37" s="79" customFormat="1" ht="11.25" x14ac:dyDescent="0.15">
      <c r="A11" s="80"/>
      <c r="Y11" s="80"/>
    </row>
    <row r="12" spans="1:37" ht="14.25" x14ac:dyDescent="0.15">
      <c r="A12" s="32"/>
    </row>
    <row r="13" spans="1:37" s="82" customFormat="1" ht="30" customHeight="1" x14ac:dyDescent="0.15">
      <c r="A13" s="234" t="s">
        <v>869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6"/>
    </row>
    <row r="14" spans="1:37" ht="13.5" customHeight="1" x14ac:dyDescent="0.15">
      <c r="A14" s="228" t="s">
        <v>843</v>
      </c>
      <c r="B14" s="229"/>
      <c r="C14" s="229"/>
      <c r="D14" s="229"/>
      <c r="E14" s="229"/>
      <c r="F14" s="229"/>
      <c r="G14" s="229"/>
      <c r="H14" s="229"/>
      <c r="I14" s="229"/>
      <c r="J14" s="230"/>
      <c r="K14" s="172"/>
      <c r="L14" s="173"/>
      <c r="M14" s="174"/>
      <c r="N14" s="228" t="s">
        <v>1053</v>
      </c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30"/>
    </row>
    <row r="15" spans="1:37" s="2" customFormat="1" ht="27" customHeight="1" x14ac:dyDescent="0.15">
      <c r="A15" s="262" t="s">
        <v>747</v>
      </c>
      <c r="B15" s="263"/>
      <c r="C15" s="263"/>
      <c r="D15" s="264"/>
      <c r="E15" s="259" t="s">
        <v>738</v>
      </c>
      <c r="F15" s="260"/>
      <c r="G15" s="261"/>
      <c r="H15" s="259" t="s">
        <v>844</v>
      </c>
      <c r="I15" s="260"/>
      <c r="J15" s="306"/>
      <c r="K15" s="308" t="s">
        <v>748</v>
      </c>
      <c r="L15" s="188"/>
      <c r="M15" s="189"/>
      <c r="N15" s="262" t="s">
        <v>6</v>
      </c>
      <c r="O15" s="260"/>
      <c r="P15" s="261"/>
      <c r="Q15" s="259" t="s">
        <v>741</v>
      </c>
      <c r="R15" s="260"/>
      <c r="S15" s="261"/>
      <c r="T15" s="311" t="s">
        <v>739</v>
      </c>
      <c r="U15" s="312"/>
      <c r="V15" s="313"/>
      <c r="W15" s="319" t="s">
        <v>740</v>
      </c>
      <c r="X15" s="320"/>
      <c r="Y15" s="321"/>
      <c r="Z15" s="259" t="s">
        <v>865</v>
      </c>
      <c r="AA15" s="260"/>
      <c r="AB15" s="261"/>
      <c r="AC15" s="259" t="s">
        <v>8</v>
      </c>
      <c r="AD15" s="260"/>
      <c r="AE15" s="261"/>
      <c r="AF15" s="259" t="s">
        <v>9</v>
      </c>
      <c r="AG15" s="260"/>
      <c r="AH15" s="261"/>
      <c r="AI15" s="259" t="s">
        <v>10</v>
      </c>
      <c r="AJ15" s="260"/>
      <c r="AK15" s="306"/>
    </row>
    <row r="16" spans="1:37" ht="14.25" x14ac:dyDescent="0.15">
      <c r="A16" s="225" t="s">
        <v>742</v>
      </c>
      <c r="B16" s="226"/>
      <c r="C16" s="226"/>
      <c r="D16" s="227"/>
      <c r="E16" s="193">
        <f>SUMPRODUCT((基特!$K$6:$K$495=$A16)*1)</f>
        <v>47</v>
      </c>
      <c r="F16" s="194"/>
      <c r="G16" s="195"/>
      <c r="H16" s="193">
        <f>SUMPRODUCT((基特!$K$6:$K$495=$A16)*(基特!$M$6:$M$495="有"))</f>
        <v>3</v>
      </c>
      <c r="I16" s="194"/>
      <c r="J16" s="224"/>
      <c r="K16" s="196">
        <f>SUMPRODUCT((基特!$K$6:$K$495=$A16)*(基特!$N$6:$N$495&lt;&gt;""))</f>
        <v>47</v>
      </c>
      <c r="L16" s="194"/>
      <c r="M16" s="224"/>
      <c r="N16" s="196">
        <f>SUMPRODUCT((基特!$K$6:$K$495=$A16)*(基特!$O$6:$O$495="○"))</f>
        <v>37</v>
      </c>
      <c r="O16" s="194"/>
      <c r="P16" s="195"/>
      <c r="Q16" s="193">
        <f>SUMPRODUCT((基特!$K$6:$K$495=$A16)*(基特!$P$6:$P$495="○"))</f>
        <v>47</v>
      </c>
      <c r="R16" s="194"/>
      <c r="S16" s="195"/>
      <c r="T16" s="193">
        <f>SUMPRODUCT((基特!$K$6:$K$495=$A16)*(基特!$Q$6:$Q$495="○"))</f>
        <v>47</v>
      </c>
      <c r="U16" s="194"/>
      <c r="V16" s="195"/>
      <c r="W16" s="193">
        <f>SUMPRODUCT((基特!$K$6:$K$495=$A16)*(基特!$R$6:$R$495="○"))</f>
        <v>3</v>
      </c>
      <c r="X16" s="194"/>
      <c r="Y16" s="195"/>
      <c r="Z16" s="193">
        <f>SUMPRODUCT((基特!$K$6:$K$495=$A16)*(基特!$S$6:$S$495="○"))</f>
        <v>45</v>
      </c>
      <c r="AA16" s="194"/>
      <c r="AB16" s="195"/>
      <c r="AC16" s="193">
        <f>SUMPRODUCT((基特!$K$6:$K$495=$A16)*(基特!$T$6:$T$495="○"))</f>
        <v>0</v>
      </c>
      <c r="AD16" s="194"/>
      <c r="AE16" s="195"/>
      <c r="AF16" s="193">
        <f>SUMPRODUCT((基特!$K$6:$K$495=$A16)*(基特!$U$6:$U$495="○"))</f>
        <v>3</v>
      </c>
      <c r="AG16" s="194"/>
      <c r="AH16" s="195"/>
      <c r="AI16" s="215"/>
      <c r="AJ16" s="216"/>
      <c r="AK16" s="217"/>
    </row>
    <row r="17" spans="1:37" ht="14.25" collapsed="1" x14ac:dyDescent="0.15">
      <c r="A17" s="225" t="s">
        <v>743</v>
      </c>
      <c r="B17" s="226"/>
      <c r="C17" s="226"/>
      <c r="D17" s="227"/>
      <c r="E17" s="193">
        <f>SUMPRODUCT((基特!$K$6:$K$495=$A17)*1)</f>
        <v>20</v>
      </c>
      <c r="F17" s="194"/>
      <c r="G17" s="195"/>
      <c r="H17" s="193" t="s">
        <v>1039</v>
      </c>
      <c r="I17" s="194"/>
      <c r="J17" s="224"/>
      <c r="K17" s="196">
        <f>SUMPRODUCT((基特!$K$6:$K$495=$A17)*(基特!$N$6:$N$495&lt;&gt;""))</f>
        <v>19</v>
      </c>
      <c r="L17" s="194"/>
      <c r="M17" s="224"/>
      <c r="N17" s="196">
        <f>SUMPRODUCT((基特!$K$6:$K$495=$A17)*(基特!$O$6:$O$495="○"))</f>
        <v>12</v>
      </c>
      <c r="O17" s="194"/>
      <c r="P17" s="195"/>
      <c r="Q17" s="193">
        <f>SUMPRODUCT((基特!$K$6:$K$495=$A17)*(基特!$P$6:$P$495="○"))</f>
        <v>20</v>
      </c>
      <c r="R17" s="194"/>
      <c r="S17" s="195"/>
      <c r="T17" s="193">
        <f>SUMPRODUCT((基特!$K$6:$K$495=$A17)*(基特!$Q$6:$Q$495="○"))</f>
        <v>20</v>
      </c>
      <c r="U17" s="194"/>
      <c r="V17" s="195"/>
      <c r="W17" s="193" t="s">
        <v>1041</v>
      </c>
      <c r="X17" s="194"/>
      <c r="Y17" s="195"/>
      <c r="Z17" s="193">
        <f>SUMPRODUCT((基特!$K$6:$K$495=$A17)*(基特!$S$6:$S$495="○"))</f>
        <v>20</v>
      </c>
      <c r="AA17" s="194"/>
      <c r="AB17" s="195"/>
      <c r="AC17" s="193">
        <f>SUMPRODUCT((基特!$K$6:$K$495=$A17)*(基特!$T$6:$T$495="○"))</f>
        <v>0</v>
      </c>
      <c r="AD17" s="194"/>
      <c r="AE17" s="195"/>
      <c r="AF17" s="193">
        <f>SUMPRODUCT((基特!$K$6:$K$495=$A17)*(基特!$U$6:$U$495="○"))</f>
        <v>0</v>
      </c>
      <c r="AG17" s="194"/>
      <c r="AH17" s="195"/>
      <c r="AI17" s="215"/>
      <c r="AJ17" s="216"/>
      <c r="AK17" s="217"/>
    </row>
    <row r="18" spans="1:37" ht="14.25" collapsed="1" x14ac:dyDescent="0.15">
      <c r="A18" s="225" t="s">
        <v>744</v>
      </c>
      <c r="B18" s="226"/>
      <c r="C18" s="226"/>
      <c r="D18" s="227"/>
      <c r="E18" s="193">
        <f>SUMPRODUCT((基特!$K$6:$K$495=$A18)*1)</f>
        <v>69</v>
      </c>
      <c r="F18" s="194"/>
      <c r="G18" s="195"/>
      <c r="H18" s="193" t="s">
        <v>1039</v>
      </c>
      <c r="I18" s="194"/>
      <c r="J18" s="224"/>
      <c r="K18" s="196">
        <f>SUMPRODUCT((基特!$K$6:$K$495=$A18)*(基特!$N$6:$N$495&lt;&gt;""))</f>
        <v>50</v>
      </c>
      <c r="L18" s="194"/>
      <c r="M18" s="224"/>
      <c r="N18" s="196">
        <f>SUMPRODUCT((基特!$K$6:$K$495=$A18)*(基特!$O$6:$O$495="○"))</f>
        <v>45</v>
      </c>
      <c r="O18" s="194"/>
      <c r="P18" s="195"/>
      <c r="Q18" s="193">
        <f>SUMPRODUCT((基特!$K$6:$K$495=$A18)*(基特!$P$6:$P$495="○"))</f>
        <v>67</v>
      </c>
      <c r="R18" s="194"/>
      <c r="S18" s="195"/>
      <c r="T18" s="193">
        <f>SUMPRODUCT((基特!$K$6:$K$495=$A18)*(基特!$Q$6:$Q$495="○"))</f>
        <v>67</v>
      </c>
      <c r="U18" s="194"/>
      <c r="V18" s="195"/>
      <c r="W18" s="193" t="s">
        <v>1039</v>
      </c>
      <c r="X18" s="194"/>
      <c r="Y18" s="195"/>
      <c r="Z18" s="193">
        <f>SUMPRODUCT((基特!$K$6:$K$495=$A18)*(基特!$S$6:$S$495="○"))</f>
        <v>62</v>
      </c>
      <c r="AA18" s="194"/>
      <c r="AB18" s="195"/>
      <c r="AC18" s="193">
        <f>SUMPRODUCT((基特!$K$6:$K$495=$A18)*(基特!$T$6:$T$495="○"))</f>
        <v>1</v>
      </c>
      <c r="AD18" s="194"/>
      <c r="AE18" s="195"/>
      <c r="AF18" s="193">
        <f>SUMPRODUCT((基特!$K$6:$K$495=$A18)*(基特!$U$6:$U$495="○"))</f>
        <v>1</v>
      </c>
      <c r="AG18" s="194"/>
      <c r="AH18" s="195"/>
      <c r="AI18" s="215"/>
      <c r="AJ18" s="216"/>
      <c r="AK18" s="217"/>
    </row>
    <row r="19" spans="1:37" ht="14.25" x14ac:dyDescent="0.15">
      <c r="A19" s="225" t="s">
        <v>745</v>
      </c>
      <c r="B19" s="226"/>
      <c r="C19" s="226"/>
      <c r="D19" s="227"/>
      <c r="E19" s="193">
        <f>SUMPRODUCT((基特!$K$6:$K$495=$A19)*1)</f>
        <v>148</v>
      </c>
      <c r="F19" s="194"/>
      <c r="G19" s="195"/>
      <c r="H19" s="193" t="s">
        <v>1040</v>
      </c>
      <c r="I19" s="194"/>
      <c r="J19" s="224"/>
      <c r="K19" s="196">
        <f>SUMPRODUCT((基特!$K$6:$K$495=$A19)*(基特!$N$6:$N$495&lt;&gt;""))</f>
        <v>110</v>
      </c>
      <c r="L19" s="194"/>
      <c r="M19" s="224"/>
      <c r="N19" s="196">
        <f>SUMPRODUCT((基特!$K$6:$K$495=$A19)*(基特!$O$6:$O$495="○"))</f>
        <v>103</v>
      </c>
      <c r="O19" s="194"/>
      <c r="P19" s="195"/>
      <c r="Q19" s="193">
        <f>SUMPRODUCT((基特!$K$6:$K$495=$A19)*(基特!$P$6:$P$495="○"))</f>
        <v>140</v>
      </c>
      <c r="R19" s="194"/>
      <c r="S19" s="195"/>
      <c r="T19" s="193">
        <f>SUMPRODUCT((基特!$K$6:$K$495=$A19)*(基特!$Q$6:$Q$495="○"))</f>
        <v>140</v>
      </c>
      <c r="U19" s="194"/>
      <c r="V19" s="195"/>
      <c r="W19" s="193" t="s">
        <v>1041</v>
      </c>
      <c r="X19" s="194"/>
      <c r="Y19" s="195"/>
      <c r="Z19" s="193">
        <f>SUMPRODUCT((基特!$K$6:$K$495=$A19)*(基特!$S$6:$S$495="○"))</f>
        <v>129</v>
      </c>
      <c r="AA19" s="194"/>
      <c r="AB19" s="195"/>
      <c r="AC19" s="193">
        <f>SUMPRODUCT((基特!$K$6:$K$495=$A19)*(基特!$T$6:$T$495="○"))</f>
        <v>0</v>
      </c>
      <c r="AD19" s="194"/>
      <c r="AE19" s="195"/>
      <c r="AF19" s="193">
        <f>SUMPRODUCT((基特!$K$6:$K$495=$A19)*(基特!$U$6:$U$495="○"))</f>
        <v>9</v>
      </c>
      <c r="AG19" s="194"/>
      <c r="AH19" s="195"/>
      <c r="AI19" s="215"/>
      <c r="AJ19" s="216"/>
      <c r="AK19" s="217"/>
    </row>
    <row r="20" spans="1:37" ht="14.25" x14ac:dyDescent="0.15">
      <c r="A20" s="225" t="s">
        <v>746</v>
      </c>
      <c r="B20" s="226"/>
      <c r="C20" s="226"/>
      <c r="D20" s="227"/>
      <c r="E20" s="193">
        <f>SUMPRODUCT((基特!$K$6:$K$495=$A20)*1)</f>
        <v>140</v>
      </c>
      <c r="F20" s="194"/>
      <c r="G20" s="195"/>
      <c r="H20" s="193" t="s">
        <v>1040</v>
      </c>
      <c r="I20" s="194"/>
      <c r="J20" s="224"/>
      <c r="K20" s="196">
        <f>SUMPRODUCT((基特!$K$6:$K$495=$A20)*(基特!$N$6:$N$495&lt;&gt;""))</f>
        <v>74</v>
      </c>
      <c r="L20" s="194"/>
      <c r="M20" s="224"/>
      <c r="N20" s="196">
        <f>SUMPRODUCT((基特!$K$6:$K$495=$A20)*(基特!$O$6:$O$495="○"))</f>
        <v>73</v>
      </c>
      <c r="O20" s="194"/>
      <c r="P20" s="195"/>
      <c r="Q20" s="193">
        <f>SUMPRODUCT((基特!$K$6:$K$495=$A20)*(基特!$P$6:$P$495="○"))</f>
        <v>93</v>
      </c>
      <c r="R20" s="194"/>
      <c r="S20" s="195"/>
      <c r="T20" s="193">
        <f>SUMPRODUCT((基特!$K$6:$K$495=$A20)*(基特!$Q$6:$Q$495="○"))</f>
        <v>93</v>
      </c>
      <c r="U20" s="194"/>
      <c r="V20" s="195"/>
      <c r="W20" s="193" t="s">
        <v>1042</v>
      </c>
      <c r="X20" s="194"/>
      <c r="Y20" s="195"/>
      <c r="Z20" s="193">
        <f>SUMPRODUCT((基特!$K$6:$K$495=$A20)*(基特!$S$6:$S$495="○"))</f>
        <v>77</v>
      </c>
      <c r="AA20" s="194"/>
      <c r="AB20" s="195"/>
      <c r="AC20" s="193">
        <f>SUMPRODUCT((基特!$K$6:$K$495=$A20)*(基特!$T$6:$T$495="○"))</f>
        <v>0</v>
      </c>
      <c r="AD20" s="194"/>
      <c r="AE20" s="195"/>
      <c r="AF20" s="193">
        <f>SUMPRODUCT((基特!$K$6:$K$495=$A20)*(基特!$U$6:$U$495="○"))</f>
        <v>3</v>
      </c>
      <c r="AG20" s="194"/>
      <c r="AH20" s="195"/>
      <c r="AI20" s="215"/>
      <c r="AJ20" s="216"/>
      <c r="AK20" s="217"/>
    </row>
    <row r="21" spans="1:37" ht="14.25" collapsed="1" x14ac:dyDescent="0.15">
      <c r="A21" s="225" t="s">
        <v>762</v>
      </c>
      <c r="B21" s="226"/>
      <c r="C21" s="226"/>
      <c r="D21" s="227"/>
      <c r="E21" s="193">
        <f>SUMPRODUCT((基特!$K$6:$K$495=$A21)*1)</f>
        <v>23</v>
      </c>
      <c r="F21" s="194"/>
      <c r="G21" s="195"/>
      <c r="H21" s="193" t="s">
        <v>1040</v>
      </c>
      <c r="I21" s="194"/>
      <c r="J21" s="224"/>
      <c r="K21" s="196">
        <f>SUMPRODUCT((基特!$K$6:$K$495=$A21)*(基特!$N$6:$N$495&lt;&gt;""))</f>
        <v>19</v>
      </c>
      <c r="L21" s="194"/>
      <c r="M21" s="224"/>
      <c r="N21" s="196">
        <f>SUMPRODUCT((基特!$K$6:$K$495=$A21)*(基特!$O$6:$O$495="○"))</f>
        <v>6</v>
      </c>
      <c r="O21" s="194"/>
      <c r="P21" s="195"/>
      <c r="Q21" s="193">
        <f>SUMPRODUCT((基特!$K$6:$K$495=$A21)*(基特!$P$6:$P$495="○"))</f>
        <v>23</v>
      </c>
      <c r="R21" s="194"/>
      <c r="S21" s="195"/>
      <c r="T21" s="193">
        <f>SUMPRODUCT((基特!$K$6:$K$495=$A21)*(基特!$Q$6:$Q$495="○"))</f>
        <v>23</v>
      </c>
      <c r="U21" s="194"/>
      <c r="V21" s="195"/>
      <c r="W21" s="193" t="s">
        <v>1041</v>
      </c>
      <c r="X21" s="194"/>
      <c r="Y21" s="195"/>
      <c r="Z21" s="193">
        <f>SUMPRODUCT((基特!$K$6:$K$495=$A21)*(基特!$S$6:$S$495="○"))</f>
        <v>21</v>
      </c>
      <c r="AA21" s="194"/>
      <c r="AB21" s="195"/>
      <c r="AC21" s="193">
        <f>SUMPRODUCT((基特!$K$6:$K$495=$A21)*(基特!$T$6:$T$495="○"))</f>
        <v>0</v>
      </c>
      <c r="AD21" s="194"/>
      <c r="AE21" s="195"/>
      <c r="AF21" s="193">
        <f>SUMPRODUCT((基特!$K$6:$K$495=$A21)*(基特!$U$6:$U$495="○"))</f>
        <v>4</v>
      </c>
      <c r="AG21" s="194"/>
      <c r="AH21" s="195"/>
      <c r="AI21" s="215"/>
      <c r="AJ21" s="216"/>
      <c r="AK21" s="217"/>
    </row>
    <row r="22" spans="1:37" ht="14.25" collapsed="1" x14ac:dyDescent="0.15">
      <c r="A22" s="256" t="s">
        <v>728</v>
      </c>
      <c r="B22" s="257"/>
      <c r="C22" s="257"/>
      <c r="D22" s="258"/>
      <c r="E22" s="218">
        <f>SUM(E16:G21)</f>
        <v>447</v>
      </c>
      <c r="F22" s="219"/>
      <c r="G22" s="220"/>
      <c r="H22" s="218">
        <f>SUM(H16:J21)</f>
        <v>3</v>
      </c>
      <c r="I22" s="219"/>
      <c r="J22" s="309"/>
      <c r="K22" s="310">
        <f>SUM(K16:M21)</f>
        <v>319</v>
      </c>
      <c r="L22" s="219"/>
      <c r="M22" s="309"/>
      <c r="N22" s="310">
        <f>SUM(N16:P21)</f>
        <v>276</v>
      </c>
      <c r="O22" s="219"/>
      <c r="P22" s="220"/>
      <c r="Q22" s="218">
        <f>SUM(Q16:S21)</f>
        <v>390</v>
      </c>
      <c r="R22" s="219"/>
      <c r="S22" s="220"/>
      <c r="T22" s="218">
        <f>SUM(T16:V21)</f>
        <v>390</v>
      </c>
      <c r="U22" s="219"/>
      <c r="V22" s="220"/>
      <c r="W22" s="218">
        <f>SUM(W16:Y21)</f>
        <v>3</v>
      </c>
      <c r="X22" s="219"/>
      <c r="Y22" s="220"/>
      <c r="Z22" s="218">
        <f>SUM(Z16:AB21)</f>
        <v>354</v>
      </c>
      <c r="AA22" s="219"/>
      <c r="AB22" s="220"/>
      <c r="AC22" s="218">
        <f>SUM(AC16:AE21)</f>
        <v>1</v>
      </c>
      <c r="AD22" s="219"/>
      <c r="AE22" s="220"/>
      <c r="AF22" s="218">
        <f>SUM(AF16:AH21)</f>
        <v>20</v>
      </c>
      <c r="AG22" s="219"/>
      <c r="AH22" s="220"/>
      <c r="AI22" s="237"/>
      <c r="AJ22" s="238"/>
      <c r="AK22" s="239"/>
    </row>
    <row r="23" spans="1:37" ht="14.25" collapsed="1" x14ac:dyDescent="0.15">
      <c r="A23" s="286"/>
      <c r="B23" s="287"/>
      <c r="C23" s="287"/>
      <c r="D23" s="288"/>
      <c r="E23" s="200">
        <f>E22/$E22</f>
        <v>1</v>
      </c>
      <c r="F23" s="201"/>
      <c r="G23" s="202"/>
      <c r="H23" s="241" t="s">
        <v>857</v>
      </c>
      <c r="I23" s="242"/>
      <c r="J23" s="305"/>
      <c r="K23" s="240">
        <f>K22/$E22</f>
        <v>0.71364653243847875</v>
      </c>
      <c r="L23" s="201"/>
      <c r="M23" s="289"/>
      <c r="N23" s="240">
        <f>N22/$E22</f>
        <v>0.6174496644295302</v>
      </c>
      <c r="O23" s="201"/>
      <c r="P23" s="202"/>
      <c r="Q23" s="200">
        <f>Q22/$E22</f>
        <v>0.87248322147651003</v>
      </c>
      <c r="R23" s="201"/>
      <c r="S23" s="202"/>
      <c r="T23" s="200">
        <f>T22/$E22</f>
        <v>0.87248322147651003</v>
      </c>
      <c r="U23" s="201"/>
      <c r="V23" s="202"/>
      <c r="W23" s="241" t="s">
        <v>855</v>
      </c>
      <c r="X23" s="242"/>
      <c r="Y23" s="243"/>
      <c r="Z23" s="200">
        <f>Z22/$E22</f>
        <v>0.79194630872483218</v>
      </c>
      <c r="AA23" s="201"/>
      <c r="AB23" s="202"/>
      <c r="AC23" s="200">
        <f>AC22/$E22</f>
        <v>2.2371364653243847E-3</v>
      </c>
      <c r="AD23" s="201"/>
      <c r="AE23" s="202"/>
      <c r="AF23" s="200">
        <f>AF22/$E22</f>
        <v>4.4742729306487698E-2</v>
      </c>
      <c r="AG23" s="201"/>
      <c r="AH23" s="202"/>
      <c r="AI23" s="203"/>
      <c r="AJ23" s="204"/>
      <c r="AK23" s="205"/>
    </row>
    <row r="25" spans="1:37" ht="14.25" customHeight="1" x14ac:dyDescent="0.15">
      <c r="A25" s="32"/>
    </row>
    <row r="26" spans="1:37" s="82" customFormat="1" ht="30" customHeight="1" x14ac:dyDescent="0.15">
      <c r="A26" s="234" t="s">
        <v>870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6"/>
    </row>
    <row r="27" spans="1:37" x14ac:dyDescent="0.15">
      <c r="A27" s="228" t="s">
        <v>843</v>
      </c>
      <c r="B27" s="229"/>
      <c r="C27" s="229"/>
      <c r="D27" s="229"/>
      <c r="E27" s="229"/>
      <c r="F27" s="229"/>
      <c r="G27" s="229"/>
      <c r="H27" s="229"/>
      <c r="I27" s="229"/>
      <c r="J27" s="230"/>
      <c r="K27" s="231"/>
      <c r="L27" s="232"/>
      <c r="M27" s="233"/>
      <c r="N27" s="228" t="s">
        <v>1053</v>
      </c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30"/>
    </row>
    <row r="28" spans="1:37" s="2" customFormat="1" ht="27" customHeight="1" x14ac:dyDescent="0.15">
      <c r="A28" s="262" t="s">
        <v>734</v>
      </c>
      <c r="B28" s="263"/>
      <c r="C28" s="263"/>
      <c r="D28" s="264"/>
      <c r="E28" s="259" t="s">
        <v>738</v>
      </c>
      <c r="F28" s="260"/>
      <c r="G28" s="261"/>
      <c r="H28" s="259" t="s">
        <v>844</v>
      </c>
      <c r="I28" s="260"/>
      <c r="J28" s="306"/>
      <c r="K28" s="308" t="s">
        <v>748</v>
      </c>
      <c r="L28" s="188"/>
      <c r="M28" s="189"/>
      <c r="N28" s="262" t="s">
        <v>952</v>
      </c>
      <c r="O28" s="260"/>
      <c r="P28" s="261"/>
      <c r="Q28" s="259" t="s">
        <v>741</v>
      </c>
      <c r="R28" s="260"/>
      <c r="S28" s="261"/>
      <c r="T28" s="311" t="s">
        <v>739</v>
      </c>
      <c r="U28" s="312"/>
      <c r="V28" s="313"/>
      <c r="W28" s="319" t="s">
        <v>740</v>
      </c>
      <c r="X28" s="320"/>
      <c r="Y28" s="321"/>
      <c r="Z28" s="259" t="s">
        <v>865</v>
      </c>
      <c r="AA28" s="260"/>
      <c r="AB28" s="261"/>
      <c r="AC28" s="259" t="s">
        <v>10</v>
      </c>
      <c r="AD28" s="260"/>
      <c r="AE28" s="260"/>
      <c r="AF28" s="260"/>
      <c r="AG28" s="260"/>
      <c r="AH28" s="260"/>
      <c r="AI28" s="260"/>
      <c r="AJ28" s="260"/>
      <c r="AK28" s="306"/>
    </row>
    <row r="29" spans="1:37" ht="14.25" x14ac:dyDescent="0.15">
      <c r="A29" s="254" t="s">
        <v>729</v>
      </c>
      <c r="B29" s="245"/>
      <c r="C29" s="245"/>
      <c r="D29" s="255"/>
      <c r="E29" s="193">
        <f>SUMPRODUCT((基指!$J$6:$J$196=$A29)*1)</f>
        <v>26</v>
      </c>
      <c r="F29" s="194"/>
      <c r="G29" s="195"/>
      <c r="H29" s="193">
        <f>SUMPRODUCT((基指!$J$6:$J$196=$A29)*(基指!$N$6:$N$196="有"))</f>
        <v>14</v>
      </c>
      <c r="I29" s="194"/>
      <c r="J29" s="224"/>
      <c r="K29" s="196">
        <f>SUMPRODUCT((基指!$J$6:$J$196=$A29)*(基指!$O$6:$O$196&lt;&gt;""))</f>
        <v>23</v>
      </c>
      <c r="L29" s="194"/>
      <c r="M29" s="194"/>
      <c r="N29" s="196">
        <f>SUMPRODUCT((基指!$J$6:$J$196=$A29)*(基指!$P$6:$P$196="※"))</f>
        <v>15</v>
      </c>
      <c r="O29" s="194"/>
      <c r="P29" s="195"/>
      <c r="Q29" s="193">
        <f>SUMPRODUCT((基指!$J$6:$J$196=$A29)*(基指!$Q$6:$Q$196="○"))</f>
        <v>26</v>
      </c>
      <c r="R29" s="194"/>
      <c r="S29" s="195"/>
      <c r="T29" s="193">
        <f>SUMPRODUCT((基指!$J$6:$J$196=$A29)*(基指!$R$6:$R$196="○"))</f>
        <v>26</v>
      </c>
      <c r="U29" s="194"/>
      <c r="V29" s="195"/>
      <c r="W29" s="193">
        <f>SUMPRODUCT((基指!$J$6:$J$196=$A29)*(基指!$S$6:$S$196="○"))</f>
        <v>14</v>
      </c>
      <c r="X29" s="194"/>
      <c r="Y29" s="195"/>
      <c r="Z29" s="193">
        <f>SUMPRODUCT((基指!$J$6:$J$196=$A29)*(基指!$T$6:$T$196="○"))</f>
        <v>26</v>
      </c>
      <c r="AA29" s="194"/>
      <c r="AB29" s="195"/>
      <c r="AC29" s="244"/>
      <c r="AD29" s="245"/>
      <c r="AE29" s="245"/>
      <c r="AF29" s="245"/>
      <c r="AG29" s="245"/>
      <c r="AH29" s="245"/>
      <c r="AI29" s="245"/>
      <c r="AJ29" s="245"/>
      <c r="AK29" s="246"/>
    </row>
    <row r="30" spans="1:37" ht="14.25" collapsed="1" x14ac:dyDescent="0.15">
      <c r="A30" s="254" t="s">
        <v>730</v>
      </c>
      <c r="B30" s="245"/>
      <c r="C30" s="245"/>
      <c r="D30" s="255"/>
      <c r="E30" s="193">
        <f>SUMPRODUCT((基指!$J$6:$J$196=$A30)*1)</f>
        <v>40</v>
      </c>
      <c r="F30" s="194"/>
      <c r="G30" s="195"/>
      <c r="H30" s="193">
        <f>SUMPRODUCT((基指!$J$6:$J$196=$A30)*(基指!$N$6:$N$196="有"))</f>
        <v>3</v>
      </c>
      <c r="I30" s="194"/>
      <c r="J30" s="224"/>
      <c r="K30" s="196">
        <f>SUMPRODUCT((基指!$J$6:$J$196=$A30)*(基指!$O$6:$O$196&lt;&gt;""))</f>
        <v>25</v>
      </c>
      <c r="L30" s="194"/>
      <c r="M30" s="194"/>
      <c r="N30" s="196">
        <f>SUMPRODUCT((基指!$J$6:$J$196=$A30)*(基指!$P$6:$P$196="※"))</f>
        <v>20</v>
      </c>
      <c r="O30" s="194"/>
      <c r="P30" s="195"/>
      <c r="Q30" s="193">
        <f>SUMPRODUCT((基指!$J$6:$J$196=$A30)*(基指!$Q$6:$Q$196="○"))</f>
        <v>37</v>
      </c>
      <c r="R30" s="194"/>
      <c r="S30" s="195"/>
      <c r="T30" s="193">
        <f>SUMPRODUCT((基指!$J$6:$J$196=$A30)*(基指!$R$6:$R$196="○"))</f>
        <v>37</v>
      </c>
      <c r="U30" s="194"/>
      <c r="V30" s="195"/>
      <c r="W30" s="193">
        <f>SUMPRODUCT((基指!$J$6:$J$196=$A30)*(基指!$S$6:$S$196="○"))</f>
        <v>3</v>
      </c>
      <c r="X30" s="194"/>
      <c r="Y30" s="195"/>
      <c r="Z30" s="193">
        <f>SUMPRODUCT((基指!$J$6:$J$196=$A30)*(基指!$T$6:$T$196="○"))</f>
        <v>25</v>
      </c>
      <c r="AA30" s="194"/>
      <c r="AB30" s="195"/>
      <c r="AC30" s="244"/>
      <c r="AD30" s="245"/>
      <c r="AE30" s="245"/>
      <c r="AF30" s="245"/>
      <c r="AG30" s="245"/>
      <c r="AH30" s="245"/>
      <c r="AI30" s="245"/>
      <c r="AJ30" s="245"/>
      <c r="AK30" s="246"/>
    </row>
    <row r="31" spans="1:37" ht="14.25" x14ac:dyDescent="0.15">
      <c r="A31" s="254" t="s">
        <v>731</v>
      </c>
      <c r="B31" s="245"/>
      <c r="C31" s="245"/>
      <c r="D31" s="255"/>
      <c r="E31" s="193">
        <f>SUMPRODUCT((基指!$J$6:$J$196=$A31)*1)</f>
        <v>64</v>
      </c>
      <c r="F31" s="194"/>
      <c r="G31" s="195"/>
      <c r="H31" s="193">
        <f>SUMPRODUCT((基指!$J$6:$J$196=$A31)*(基指!$N$6:$N$196="有"))</f>
        <v>21</v>
      </c>
      <c r="I31" s="194"/>
      <c r="J31" s="224"/>
      <c r="K31" s="196">
        <f>SUMPRODUCT((基指!$J$6:$J$196=$A31)*(基指!$O$6:$O$196&lt;&gt;""))</f>
        <v>34</v>
      </c>
      <c r="L31" s="194"/>
      <c r="M31" s="194"/>
      <c r="N31" s="196">
        <f>SUMPRODUCT((基指!$J$6:$J$196=$A31)*(基指!$P$6:$P$196="※"))</f>
        <v>33</v>
      </c>
      <c r="O31" s="194"/>
      <c r="P31" s="195"/>
      <c r="Q31" s="193">
        <f>SUMPRODUCT((基指!$J$6:$J$196=$A31)*(基指!$Q$6:$Q$196="○"))</f>
        <v>46</v>
      </c>
      <c r="R31" s="194"/>
      <c r="S31" s="195"/>
      <c r="T31" s="193">
        <f>SUMPRODUCT((基指!$J$6:$J$196=$A31)*(基指!$R$6:$R$196="○"))</f>
        <v>46</v>
      </c>
      <c r="U31" s="194"/>
      <c r="V31" s="195"/>
      <c r="W31" s="193">
        <f>SUMPRODUCT((基指!$J$6:$J$196=$A31)*(基指!$S$6:$S$196="○"))</f>
        <v>14</v>
      </c>
      <c r="X31" s="194"/>
      <c r="Y31" s="195"/>
      <c r="Z31" s="193">
        <f>SUMPRODUCT((基指!$J$6:$J$196=$A31)*(基指!$T$6:$T$196="○"))</f>
        <v>36</v>
      </c>
      <c r="AA31" s="194"/>
      <c r="AB31" s="195"/>
      <c r="AC31" s="244"/>
      <c r="AD31" s="245"/>
      <c r="AE31" s="245"/>
      <c r="AF31" s="245"/>
      <c r="AG31" s="245"/>
      <c r="AH31" s="245"/>
      <c r="AI31" s="245"/>
      <c r="AJ31" s="245"/>
      <c r="AK31" s="246"/>
    </row>
    <row r="32" spans="1:37" ht="14.25" collapsed="1" x14ac:dyDescent="0.15">
      <c r="A32" s="296" t="s">
        <v>728</v>
      </c>
      <c r="B32" s="297"/>
      <c r="C32" s="297"/>
      <c r="D32" s="298"/>
      <c r="E32" s="247">
        <f>SUM(E29:G31)</f>
        <v>130</v>
      </c>
      <c r="F32" s="213"/>
      <c r="G32" s="214"/>
      <c r="H32" s="247">
        <f>SUM(H29:J31)</f>
        <v>38</v>
      </c>
      <c r="I32" s="213"/>
      <c r="J32" s="307"/>
      <c r="K32" s="212">
        <f>SUM(K29:M31)</f>
        <v>82</v>
      </c>
      <c r="L32" s="213"/>
      <c r="M32" s="213"/>
      <c r="N32" s="212">
        <f>SUM(N29:P31)</f>
        <v>68</v>
      </c>
      <c r="O32" s="213"/>
      <c r="P32" s="214"/>
      <c r="Q32" s="247">
        <f>SUM(Q29:S31)</f>
        <v>109</v>
      </c>
      <c r="R32" s="213"/>
      <c r="S32" s="214"/>
      <c r="T32" s="247">
        <f>SUM(T29:V31)</f>
        <v>109</v>
      </c>
      <c r="U32" s="213"/>
      <c r="V32" s="214"/>
      <c r="W32" s="247">
        <f>SUM(W29:Y31)</f>
        <v>31</v>
      </c>
      <c r="X32" s="213"/>
      <c r="Y32" s="214"/>
      <c r="Z32" s="247">
        <f>SUM(Z29:AB31)</f>
        <v>87</v>
      </c>
      <c r="AA32" s="213"/>
      <c r="AB32" s="214"/>
      <c r="AC32" s="283"/>
      <c r="AD32" s="284"/>
      <c r="AE32" s="284"/>
      <c r="AF32" s="284"/>
      <c r="AG32" s="284"/>
      <c r="AH32" s="284"/>
      <c r="AI32" s="284"/>
      <c r="AJ32" s="284"/>
      <c r="AK32" s="285"/>
    </row>
    <row r="33" spans="1:38" ht="14.25" collapsed="1" x14ac:dyDescent="0.15">
      <c r="A33" s="328"/>
      <c r="B33" s="329"/>
      <c r="C33" s="329"/>
      <c r="D33" s="330"/>
      <c r="E33" s="206">
        <f>E32/$E32</f>
        <v>1</v>
      </c>
      <c r="F33" s="207"/>
      <c r="G33" s="208"/>
      <c r="H33" s="322" t="s">
        <v>858</v>
      </c>
      <c r="I33" s="323"/>
      <c r="J33" s="351"/>
      <c r="K33" s="314">
        <f>K32/$E32</f>
        <v>0.63076923076923075</v>
      </c>
      <c r="L33" s="207"/>
      <c r="M33" s="207"/>
      <c r="N33" s="314">
        <f>N32/$E32</f>
        <v>0.52307692307692311</v>
      </c>
      <c r="O33" s="207"/>
      <c r="P33" s="208"/>
      <c r="Q33" s="206">
        <f>Q32/$E32</f>
        <v>0.83846153846153848</v>
      </c>
      <c r="R33" s="207"/>
      <c r="S33" s="208"/>
      <c r="T33" s="206">
        <f>T32/$E32</f>
        <v>0.83846153846153848</v>
      </c>
      <c r="U33" s="207"/>
      <c r="V33" s="208"/>
      <c r="W33" s="322" t="s">
        <v>858</v>
      </c>
      <c r="X33" s="323"/>
      <c r="Y33" s="324"/>
      <c r="Z33" s="206">
        <f>Z32/$E32</f>
        <v>0.66923076923076918</v>
      </c>
      <c r="AA33" s="207"/>
      <c r="AB33" s="208"/>
      <c r="AC33" s="221"/>
      <c r="AD33" s="222"/>
      <c r="AE33" s="222"/>
      <c r="AF33" s="222"/>
      <c r="AG33" s="222"/>
      <c r="AH33" s="222"/>
      <c r="AI33" s="222"/>
      <c r="AJ33" s="222"/>
      <c r="AK33" s="223"/>
    </row>
    <row r="34" spans="1:38" ht="14.25" x14ac:dyDescent="0.15">
      <c r="A34" s="254" t="s">
        <v>732</v>
      </c>
      <c r="B34" s="245"/>
      <c r="C34" s="245"/>
      <c r="D34" s="255"/>
      <c r="E34" s="193">
        <f>SUMPRODUCT((基指!$J$6:$J$196=$A34)*1)</f>
        <v>11</v>
      </c>
      <c r="F34" s="194"/>
      <c r="G34" s="195"/>
      <c r="H34" s="193">
        <f>SUMPRODUCT((基指!$J$6:$J$196=$A34)*(基指!$N$6:$N$196&lt;&gt;""))</f>
        <v>10</v>
      </c>
      <c r="I34" s="194"/>
      <c r="J34" s="224"/>
      <c r="K34" s="196">
        <f>SUMPRODUCT((基指!$J$6:$J$196=$A34)*(基指!$O$6:$O$196&lt;&gt;""))</f>
        <v>5</v>
      </c>
      <c r="L34" s="194"/>
      <c r="M34" s="194"/>
      <c r="N34" s="196" t="s">
        <v>1043</v>
      </c>
      <c r="O34" s="194"/>
      <c r="P34" s="195"/>
      <c r="Q34" s="193" t="s">
        <v>1044</v>
      </c>
      <c r="R34" s="194"/>
      <c r="S34" s="195"/>
      <c r="T34" s="193" t="s">
        <v>1043</v>
      </c>
      <c r="U34" s="194"/>
      <c r="V34" s="195"/>
      <c r="W34" s="193">
        <f>SUMPRODUCT((基指!$J$6:$J$196=$A34)*(基指!$S$6:$S$196&lt;&gt;""))</f>
        <v>9</v>
      </c>
      <c r="X34" s="194"/>
      <c r="Y34" s="195"/>
      <c r="Z34" s="193">
        <f>SUMPRODUCT((基指!$J$6:$J$196=$A34)*(基指!$T$6:$T$196&lt;&gt;""))</f>
        <v>1</v>
      </c>
      <c r="AA34" s="194"/>
      <c r="AB34" s="195"/>
      <c r="AC34" s="251"/>
      <c r="AD34" s="252"/>
      <c r="AE34" s="252"/>
      <c r="AF34" s="252"/>
      <c r="AG34" s="252"/>
      <c r="AH34" s="252"/>
      <c r="AI34" s="252"/>
      <c r="AJ34" s="252"/>
      <c r="AK34" s="253"/>
      <c r="AL34" s="79"/>
    </row>
    <row r="35" spans="1:38" ht="14.25" collapsed="1" x14ac:dyDescent="0.15">
      <c r="A35" s="296" t="s">
        <v>733</v>
      </c>
      <c r="B35" s="297"/>
      <c r="C35" s="297"/>
      <c r="D35" s="298"/>
      <c r="E35" s="344">
        <f>SUM(E32,E34)</f>
        <v>141</v>
      </c>
      <c r="F35" s="345"/>
      <c r="G35" s="346"/>
      <c r="H35" s="293">
        <f>SUM(H32,H34)</f>
        <v>48</v>
      </c>
      <c r="I35" s="294"/>
      <c r="J35" s="347"/>
      <c r="K35" s="212">
        <f>SUM(K32,K34)</f>
        <v>87</v>
      </c>
      <c r="L35" s="213"/>
      <c r="M35" s="213"/>
      <c r="N35" s="212">
        <f>SUM(N32,N34)</f>
        <v>68</v>
      </c>
      <c r="O35" s="213"/>
      <c r="P35" s="214"/>
      <c r="Q35" s="247">
        <f>SUM(Q32,Q34)</f>
        <v>109</v>
      </c>
      <c r="R35" s="213"/>
      <c r="S35" s="214"/>
      <c r="T35" s="247">
        <f>SUM(T32,T34)</f>
        <v>109</v>
      </c>
      <c r="U35" s="213"/>
      <c r="V35" s="214"/>
      <c r="W35" s="293">
        <f>SUM(W32,W34)</f>
        <v>40</v>
      </c>
      <c r="X35" s="294"/>
      <c r="Y35" s="295"/>
      <c r="Z35" s="247">
        <f>SUM(Z32,Z34)</f>
        <v>88</v>
      </c>
      <c r="AA35" s="213"/>
      <c r="AB35" s="214"/>
      <c r="AC35" s="248"/>
      <c r="AD35" s="249"/>
      <c r="AE35" s="249"/>
      <c r="AF35" s="249"/>
      <c r="AG35" s="249"/>
      <c r="AH35" s="249"/>
      <c r="AI35" s="249"/>
      <c r="AJ35" s="249"/>
      <c r="AK35" s="250"/>
    </row>
    <row r="36" spans="1:38" ht="14.25" collapsed="1" x14ac:dyDescent="0.15">
      <c r="A36" s="286"/>
      <c r="B36" s="287"/>
      <c r="C36" s="287"/>
      <c r="D36" s="288"/>
      <c r="E36" s="200">
        <f>E35/$E35</f>
        <v>1</v>
      </c>
      <c r="F36" s="201"/>
      <c r="G36" s="202"/>
      <c r="H36" s="241" t="s">
        <v>858</v>
      </c>
      <c r="I36" s="242"/>
      <c r="J36" s="305"/>
      <c r="K36" s="240">
        <f>K35/$E35</f>
        <v>0.61702127659574468</v>
      </c>
      <c r="L36" s="201"/>
      <c r="M36" s="201"/>
      <c r="N36" s="240">
        <f>N35/$E35</f>
        <v>0.48226950354609927</v>
      </c>
      <c r="O36" s="201"/>
      <c r="P36" s="202"/>
      <c r="Q36" s="200">
        <f>Q35/$E35</f>
        <v>0.77304964539007093</v>
      </c>
      <c r="R36" s="201"/>
      <c r="S36" s="202"/>
      <c r="T36" s="200">
        <f>T35/$E35</f>
        <v>0.77304964539007093</v>
      </c>
      <c r="U36" s="201"/>
      <c r="V36" s="202"/>
      <c r="W36" s="241" t="s">
        <v>858</v>
      </c>
      <c r="X36" s="242"/>
      <c r="Y36" s="243"/>
      <c r="Z36" s="200">
        <f>Z35/$E35</f>
        <v>0.62411347517730498</v>
      </c>
      <c r="AA36" s="201"/>
      <c r="AB36" s="202"/>
      <c r="AC36" s="197"/>
      <c r="AD36" s="198"/>
      <c r="AE36" s="198"/>
      <c r="AF36" s="198"/>
      <c r="AG36" s="198"/>
      <c r="AH36" s="198"/>
      <c r="AI36" s="198"/>
      <c r="AJ36" s="198"/>
      <c r="AK36" s="199"/>
    </row>
    <row r="38" spans="1:38" ht="14.25" x14ac:dyDescent="0.15">
      <c r="A38" s="32"/>
    </row>
    <row r="39" spans="1:38" s="82" customFormat="1" ht="30" customHeight="1" x14ac:dyDescent="0.15">
      <c r="A39" s="234" t="s">
        <v>871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6"/>
    </row>
    <row r="40" spans="1:38" x14ac:dyDescent="0.15">
      <c r="A40" s="228" t="s">
        <v>843</v>
      </c>
      <c r="B40" s="229"/>
      <c r="C40" s="229"/>
      <c r="D40" s="229"/>
      <c r="E40" s="229"/>
      <c r="F40" s="229"/>
      <c r="G40" s="229"/>
      <c r="H40" s="229"/>
      <c r="I40" s="229"/>
      <c r="J40" s="230"/>
      <c r="K40" s="231"/>
      <c r="L40" s="232"/>
      <c r="M40" s="233"/>
      <c r="N40" s="228" t="s">
        <v>1053</v>
      </c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30"/>
    </row>
    <row r="41" spans="1:38" s="2" customFormat="1" ht="27" customHeight="1" x14ac:dyDescent="0.15">
      <c r="A41" s="301" t="s">
        <v>725</v>
      </c>
      <c r="B41" s="263"/>
      <c r="C41" s="263"/>
      <c r="D41" s="263"/>
      <c r="E41" s="263"/>
      <c r="F41" s="263"/>
      <c r="G41" s="264"/>
      <c r="H41" s="259" t="s">
        <v>738</v>
      </c>
      <c r="I41" s="260"/>
      <c r="J41" s="306"/>
      <c r="K41" s="308" t="s">
        <v>748</v>
      </c>
      <c r="L41" s="188"/>
      <c r="M41" s="189"/>
      <c r="N41" s="262" t="s">
        <v>727</v>
      </c>
      <c r="O41" s="260"/>
      <c r="P41" s="261"/>
      <c r="Q41" s="259" t="s">
        <v>10</v>
      </c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306"/>
    </row>
    <row r="42" spans="1:38" ht="14.25" x14ac:dyDescent="0.15">
      <c r="A42" s="302" t="s">
        <v>735</v>
      </c>
      <c r="B42" s="303"/>
      <c r="C42" s="303"/>
      <c r="D42" s="303"/>
      <c r="E42" s="303"/>
      <c r="F42" s="303"/>
      <c r="G42" s="304"/>
      <c r="H42" s="300">
        <f>SUMPRODUCT((士法!$F$6:$F$171=$A42)*1)</f>
        <v>12</v>
      </c>
      <c r="I42" s="281"/>
      <c r="J42" s="299"/>
      <c r="K42" s="280">
        <f>SUMPRODUCT((士法!$F$6:$F$171=$A42)*(士法!$H$6:$H$171&lt;&gt;""))</f>
        <v>12</v>
      </c>
      <c r="L42" s="281"/>
      <c r="M42" s="299"/>
      <c r="N42" s="280">
        <f>SUMPRODUCT((士法!$F$6:$F$171=$A42)*(士法!$I$6:$I$171="○"))</f>
        <v>11</v>
      </c>
      <c r="O42" s="281"/>
      <c r="P42" s="282"/>
      <c r="Q42" s="277" t="s">
        <v>845</v>
      </c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9"/>
    </row>
    <row r="43" spans="1:38" ht="14.25" collapsed="1" x14ac:dyDescent="0.15">
      <c r="A43" s="302" t="s">
        <v>737</v>
      </c>
      <c r="B43" s="303"/>
      <c r="C43" s="303"/>
      <c r="D43" s="303"/>
      <c r="E43" s="303"/>
      <c r="F43" s="303"/>
      <c r="G43" s="304"/>
      <c r="H43" s="300">
        <f>SUMPRODUCT((士法!$F$6:$F$171=$A43)*1)</f>
        <v>1</v>
      </c>
      <c r="I43" s="281"/>
      <c r="J43" s="299"/>
      <c r="K43" s="280">
        <f>SUMPRODUCT((士法!$F$6:$F$171=$A43)*(士法!$H$6:$H$171&lt;&gt;""))</f>
        <v>1</v>
      </c>
      <c r="L43" s="281"/>
      <c r="M43" s="299"/>
      <c r="N43" s="280">
        <f>SUMPRODUCT((士法!$F$6:$F$171=$A43)*(士法!$I$6:$I$171="○"))</f>
        <v>1</v>
      </c>
      <c r="O43" s="281"/>
      <c r="P43" s="282"/>
      <c r="Q43" s="277" t="s">
        <v>846</v>
      </c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9"/>
    </row>
    <row r="44" spans="1:38" ht="14.25" collapsed="1" x14ac:dyDescent="0.15">
      <c r="A44" s="302" t="s">
        <v>726</v>
      </c>
      <c r="B44" s="303"/>
      <c r="C44" s="303"/>
      <c r="D44" s="303"/>
      <c r="E44" s="303"/>
      <c r="F44" s="303"/>
      <c r="G44" s="304"/>
      <c r="H44" s="300">
        <f>SUMPRODUCT((士法!$F$6:$F$171=$A44)*1)</f>
        <v>47</v>
      </c>
      <c r="I44" s="281"/>
      <c r="J44" s="299"/>
      <c r="K44" s="280">
        <f>SUMPRODUCT((士法!$F$6:$F$171=$A44)*(士法!$H$6:$H$171&lt;&gt;""))</f>
        <v>46</v>
      </c>
      <c r="L44" s="281"/>
      <c r="M44" s="299"/>
      <c r="N44" s="280">
        <f>SUMPRODUCT((士法!$F$6:$F$171=$A44)*(士法!$I$6:$I$171="○"))</f>
        <v>47</v>
      </c>
      <c r="O44" s="281"/>
      <c r="P44" s="282"/>
      <c r="Q44" s="277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9"/>
    </row>
    <row r="45" spans="1:38" ht="14.25" collapsed="1" x14ac:dyDescent="0.15">
      <c r="A45" s="302" t="s">
        <v>718</v>
      </c>
      <c r="B45" s="303"/>
      <c r="C45" s="303"/>
      <c r="D45" s="303"/>
      <c r="E45" s="303"/>
      <c r="F45" s="303"/>
      <c r="G45" s="304"/>
      <c r="H45" s="300">
        <f>SUMPRODUCT((士法!$F$6:$F$171=$A45)*1)</f>
        <v>47</v>
      </c>
      <c r="I45" s="281"/>
      <c r="J45" s="299"/>
      <c r="K45" s="280">
        <f>SUMPRODUCT((士法!$F$6:$F$171=$A45)*(士法!$H$6:$H$171&lt;&gt;""))</f>
        <v>14</v>
      </c>
      <c r="L45" s="281"/>
      <c r="M45" s="299"/>
      <c r="N45" s="280">
        <f>SUMPRODUCT((士法!$F$6:$F$171=$A45)*(士法!$I$6:$I$171="○"))</f>
        <v>47</v>
      </c>
      <c r="O45" s="281"/>
      <c r="P45" s="282"/>
      <c r="Q45" s="277" t="s">
        <v>847</v>
      </c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9"/>
    </row>
    <row r="46" spans="1:38" ht="14.25" collapsed="1" x14ac:dyDescent="0.15">
      <c r="A46" s="302" t="s">
        <v>736</v>
      </c>
      <c r="B46" s="303"/>
      <c r="C46" s="303"/>
      <c r="D46" s="303"/>
      <c r="E46" s="303"/>
      <c r="F46" s="303"/>
      <c r="G46" s="304"/>
      <c r="H46" s="300">
        <f>SUMPRODUCT((士法!$F$6:$F$171=$A46)*1)</f>
        <v>47</v>
      </c>
      <c r="I46" s="281"/>
      <c r="J46" s="299"/>
      <c r="K46" s="280">
        <f>SUMPRODUCT((士法!$F$6:$F$171=$A46)*(士法!$H$6:$H$171&lt;&gt;""))</f>
        <v>22</v>
      </c>
      <c r="L46" s="281"/>
      <c r="M46" s="299"/>
      <c r="N46" s="280">
        <f>SUMPRODUCT((士法!$F$6:$F$171=$A46)*(士法!$I$6:$I$171="○"))</f>
        <v>47</v>
      </c>
      <c r="O46" s="281"/>
      <c r="P46" s="282"/>
      <c r="Q46" s="277" t="s">
        <v>848</v>
      </c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9"/>
    </row>
    <row r="47" spans="1:38" ht="14.25" x14ac:dyDescent="0.15">
      <c r="A47" s="296" t="s">
        <v>749</v>
      </c>
      <c r="B47" s="297"/>
      <c r="C47" s="297"/>
      <c r="D47" s="297"/>
      <c r="E47" s="297"/>
      <c r="F47" s="297"/>
      <c r="G47" s="298"/>
      <c r="H47" s="247">
        <f>SUM(H42:J46)</f>
        <v>154</v>
      </c>
      <c r="I47" s="213"/>
      <c r="J47" s="307"/>
      <c r="K47" s="212">
        <f>SUM(K42:M46)</f>
        <v>95</v>
      </c>
      <c r="L47" s="213"/>
      <c r="M47" s="307"/>
      <c r="N47" s="212">
        <f>SUM(N42:P46)</f>
        <v>153</v>
      </c>
      <c r="O47" s="213"/>
      <c r="P47" s="214"/>
      <c r="Q47" s="209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1"/>
    </row>
    <row r="48" spans="1:38" ht="14.25" collapsed="1" x14ac:dyDescent="0.15">
      <c r="A48" s="328"/>
      <c r="B48" s="329"/>
      <c r="C48" s="329"/>
      <c r="D48" s="329"/>
      <c r="E48" s="329"/>
      <c r="F48" s="329"/>
      <c r="G48" s="330"/>
      <c r="H48" s="206">
        <f>H47/$H47</f>
        <v>1</v>
      </c>
      <c r="I48" s="207"/>
      <c r="J48" s="315"/>
      <c r="K48" s="314">
        <f>K47/$H47</f>
        <v>0.61688311688311692</v>
      </c>
      <c r="L48" s="207"/>
      <c r="M48" s="315"/>
      <c r="N48" s="314">
        <f>N47/$H47</f>
        <v>0.99350649350649356</v>
      </c>
      <c r="O48" s="207"/>
      <c r="P48" s="208"/>
      <c r="Q48" s="316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8"/>
    </row>
    <row r="49" spans="1:37" ht="14.25" collapsed="1" x14ac:dyDescent="0.15">
      <c r="A49" s="325" t="s">
        <v>732</v>
      </c>
      <c r="B49" s="326"/>
      <c r="C49" s="326"/>
      <c r="D49" s="326"/>
      <c r="E49" s="326"/>
      <c r="F49" s="326"/>
      <c r="G49" s="327"/>
      <c r="H49" s="300">
        <f>SUMPRODUCT((士法!$F$6:$F$171="－")*1)</f>
        <v>1</v>
      </c>
      <c r="I49" s="281"/>
      <c r="J49" s="299"/>
      <c r="K49" s="280">
        <f>SUMPRODUCT((士法!$F$6:$F$171="－")*(士法!$H$6:$H$171&lt;&gt;""))</f>
        <v>1</v>
      </c>
      <c r="L49" s="281"/>
      <c r="M49" s="299"/>
      <c r="N49" s="280">
        <f>SUMPRODUCT((士法!$F$6:$F$171="－")*(士法!$I$6:$I$171="○"))</f>
        <v>0</v>
      </c>
      <c r="O49" s="281"/>
      <c r="P49" s="282"/>
      <c r="Q49" s="277" t="s">
        <v>1061</v>
      </c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9"/>
    </row>
    <row r="50" spans="1:37" ht="14.25" x14ac:dyDescent="0.15">
      <c r="A50" s="296" t="s">
        <v>733</v>
      </c>
      <c r="B50" s="297"/>
      <c r="C50" s="297"/>
      <c r="D50" s="297"/>
      <c r="E50" s="297"/>
      <c r="F50" s="297"/>
      <c r="G50" s="298"/>
      <c r="H50" s="247">
        <f>SUM(H47,H49)</f>
        <v>155</v>
      </c>
      <c r="I50" s="213"/>
      <c r="J50" s="307"/>
      <c r="K50" s="212">
        <f>SUM(K47,K49)</f>
        <v>96</v>
      </c>
      <c r="L50" s="213"/>
      <c r="M50" s="307"/>
      <c r="N50" s="212">
        <f>SUM(N47,N49)</f>
        <v>153</v>
      </c>
      <c r="O50" s="213"/>
      <c r="P50" s="214"/>
      <c r="Q50" s="209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1"/>
    </row>
    <row r="51" spans="1:37" ht="14.25" collapsed="1" x14ac:dyDescent="0.15">
      <c r="A51" s="286"/>
      <c r="B51" s="287"/>
      <c r="C51" s="287"/>
      <c r="D51" s="287"/>
      <c r="E51" s="287"/>
      <c r="F51" s="287"/>
      <c r="G51" s="288"/>
      <c r="H51" s="200">
        <f>H50/$H50</f>
        <v>1</v>
      </c>
      <c r="I51" s="201"/>
      <c r="J51" s="289"/>
      <c r="K51" s="240">
        <f>K50/$H50</f>
        <v>0.61935483870967745</v>
      </c>
      <c r="L51" s="201"/>
      <c r="M51" s="289"/>
      <c r="N51" s="240">
        <f>N50/$H50</f>
        <v>0.98709677419354835</v>
      </c>
      <c r="O51" s="201"/>
      <c r="P51" s="202"/>
      <c r="Q51" s="290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2"/>
    </row>
    <row r="52" spans="1:37" hidden="1" x14ac:dyDescent="0.15">
      <c r="H52" s="36"/>
      <c r="I52" s="36"/>
      <c r="J52" s="36"/>
      <c r="K52" s="36"/>
      <c r="L52" s="36"/>
      <c r="M52" s="36"/>
    </row>
    <row r="53" spans="1:37" s="99" customFormat="1" ht="45.75" hidden="1" customHeight="1" x14ac:dyDescent="0.15">
      <c r="A53" s="191" t="s">
        <v>874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</row>
    <row r="54" spans="1:37" ht="14.25" hidden="1" x14ac:dyDescent="0.1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190">
        <f>AC1</f>
        <v>45383</v>
      </c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</row>
    <row r="55" spans="1:37" s="82" customFormat="1" ht="30" hidden="1" customHeight="1" x14ac:dyDescent="0.15">
      <c r="A55" s="172" t="s">
        <v>755</v>
      </c>
      <c r="B55" s="173"/>
      <c r="C55" s="174"/>
      <c r="D55" s="181" t="s">
        <v>849</v>
      </c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3"/>
      <c r="R55" s="181" t="s">
        <v>850</v>
      </c>
      <c r="S55" s="182"/>
      <c r="T55" s="182"/>
      <c r="U55" s="182"/>
      <c r="V55" s="182"/>
      <c r="W55" s="182"/>
      <c r="X55" s="182"/>
      <c r="Y55" s="182"/>
      <c r="Z55" s="182"/>
      <c r="AA55" s="183"/>
      <c r="AB55" s="181" t="s">
        <v>851</v>
      </c>
      <c r="AC55" s="182"/>
      <c r="AD55" s="182"/>
      <c r="AE55" s="182"/>
      <c r="AF55" s="182"/>
      <c r="AG55" s="182"/>
      <c r="AH55" s="182"/>
      <c r="AI55" s="183"/>
      <c r="AJ55" s="184" t="s">
        <v>769</v>
      </c>
      <c r="AK55" s="185"/>
    </row>
    <row r="56" spans="1:37" ht="13.5" hidden="1" customHeight="1" x14ac:dyDescent="0.15">
      <c r="A56" s="175"/>
      <c r="B56" s="176"/>
      <c r="C56" s="177"/>
      <c r="D56" s="275" t="s">
        <v>756</v>
      </c>
      <c r="E56" s="266"/>
      <c r="F56" s="265" t="s">
        <v>757</v>
      </c>
      <c r="G56" s="266"/>
      <c r="H56" s="265" t="s">
        <v>852</v>
      </c>
      <c r="I56" s="266"/>
      <c r="J56" s="265" t="s">
        <v>853</v>
      </c>
      <c r="K56" s="266"/>
      <c r="L56" s="265" t="s">
        <v>760</v>
      </c>
      <c r="M56" s="266"/>
      <c r="N56" s="265" t="s">
        <v>761</v>
      </c>
      <c r="O56" s="266"/>
      <c r="P56" s="265" t="s">
        <v>763</v>
      </c>
      <c r="Q56" s="273"/>
      <c r="R56" s="275" t="s">
        <v>764</v>
      </c>
      <c r="S56" s="266"/>
      <c r="T56" s="265" t="s">
        <v>765</v>
      </c>
      <c r="U56" s="266"/>
      <c r="V56" s="265" t="s">
        <v>766</v>
      </c>
      <c r="W56" s="266"/>
      <c r="X56" s="265" t="s">
        <v>770</v>
      </c>
      <c r="Y56" s="266"/>
      <c r="Z56" s="265" t="s">
        <v>763</v>
      </c>
      <c r="AA56" s="273"/>
      <c r="AB56" s="275" t="s">
        <v>767</v>
      </c>
      <c r="AC56" s="266"/>
      <c r="AD56" s="265" t="s">
        <v>768</v>
      </c>
      <c r="AE56" s="266"/>
      <c r="AF56" s="269" t="s">
        <v>895</v>
      </c>
      <c r="AG56" s="270"/>
      <c r="AH56" s="265" t="s">
        <v>763</v>
      </c>
      <c r="AI56" s="273"/>
      <c r="AJ56" s="186"/>
      <c r="AK56" s="187"/>
    </row>
    <row r="57" spans="1:37" hidden="1" x14ac:dyDescent="0.15">
      <c r="A57" s="178"/>
      <c r="B57" s="179"/>
      <c r="C57" s="180"/>
      <c r="D57" s="276"/>
      <c r="E57" s="268"/>
      <c r="F57" s="267"/>
      <c r="G57" s="268"/>
      <c r="H57" s="267"/>
      <c r="I57" s="268"/>
      <c r="J57" s="267"/>
      <c r="K57" s="268"/>
      <c r="L57" s="267"/>
      <c r="M57" s="268"/>
      <c r="N57" s="267"/>
      <c r="O57" s="268"/>
      <c r="P57" s="267"/>
      <c r="Q57" s="274"/>
      <c r="R57" s="276"/>
      <c r="S57" s="268"/>
      <c r="T57" s="267"/>
      <c r="U57" s="268"/>
      <c r="V57" s="267"/>
      <c r="W57" s="268"/>
      <c r="X57" s="267"/>
      <c r="Y57" s="268"/>
      <c r="Z57" s="267"/>
      <c r="AA57" s="274"/>
      <c r="AB57" s="276"/>
      <c r="AC57" s="268"/>
      <c r="AD57" s="267"/>
      <c r="AE57" s="268"/>
      <c r="AF57" s="271"/>
      <c r="AG57" s="272"/>
      <c r="AH57" s="267"/>
      <c r="AI57" s="274"/>
      <c r="AJ57" s="188"/>
      <c r="AK57" s="189"/>
    </row>
    <row r="58" spans="1:37" hidden="1" outlineLevel="1" x14ac:dyDescent="0.15">
      <c r="A58" s="75"/>
      <c r="B58" s="37"/>
      <c r="C58" s="76"/>
      <c r="D58" s="340" t="s">
        <v>726</v>
      </c>
      <c r="E58" s="338"/>
      <c r="F58" s="337" t="s">
        <v>771</v>
      </c>
      <c r="G58" s="338"/>
      <c r="H58" s="337" t="s">
        <v>758</v>
      </c>
      <c r="I58" s="338"/>
      <c r="J58" s="337" t="s">
        <v>759</v>
      </c>
      <c r="K58" s="338"/>
      <c r="L58" s="337" t="s">
        <v>772</v>
      </c>
      <c r="M58" s="338"/>
      <c r="N58" s="337" t="s">
        <v>773</v>
      </c>
      <c r="O58" s="338"/>
      <c r="P58" s="337"/>
      <c r="Q58" s="339"/>
      <c r="R58" s="340" t="s">
        <v>729</v>
      </c>
      <c r="S58" s="338"/>
      <c r="T58" s="337" t="s">
        <v>730</v>
      </c>
      <c r="U58" s="338"/>
      <c r="V58" s="337" t="s">
        <v>731</v>
      </c>
      <c r="W58" s="338"/>
      <c r="X58" s="337" t="s">
        <v>774</v>
      </c>
      <c r="Y58" s="338"/>
      <c r="Z58" s="337"/>
      <c r="AA58" s="341"/>
      <c r="AB58" s="340"/>
      <c r="AC58" s="338"/>
      <c r="AD58" s="337" t="s">
        <v>768</v>
      </c>
      <c r="AE58" s="338"/>
      <c r="AF58" s="337" t="s">
        <v>775</v>
      </c>
      <c r="AG58" s="338"/>
      <c r="AH58" s="337"/>
      <c r="AI58" s="339"/>
      <c r="AJ58" s="352"/>
      <c r="AK58" s="339"/>
    </row>
    <row r="59" spans="1:37" ht="14.25" hidden="1" collapsed="1" x14ac:dyDescent="0.2">
      <c r="A59" s="356" t="s">
        <v>777</v>
      </c>
      <c r="B59" s="357"/>
      <c r="C59" s="358"/>
      <c r="D59" s="342" t="s">
        <v>854</v>
      </c>
      <c r="E59" s="343"/>
      <c r="F59" s="348" t="s">
        <v>854</v>
      </c>
      <c r="G59" s="343"/>
      <c r="H59" s="348" t="s">
        <v>854</v>
      </c>
      <c r="I59" s="343"/>
      <c r="J59" s="348" t="s">
        <v>854</v>
      </c>
      <c r="K59" s="343"/>
      <c r="L59" s="348" t="s">
        <v>854</v>
      </c>
      <c r="M59" s="343"/>
      <c r="N59" s="348" t="s">
        <v>854</v>
      </c>
      <c r="O59" s="343"/>
      <c r="P59" s="349" t="s">
        <v>854</v>
      </c>
      <c r="Q59" s="350"/>
      <c r="R59" s="342" t="s">
        <v>854</v>
      </c>
      <c r="S59" s="343"/>
      <c r="T59" s="348" t="s">
        <v>854</v>
      </c>
      <c r="U59" s="343"/>
      <c r="V59" s="348" t="s">
        <v>854</v>
      </c>
      <c r="W59" s="343"/>
      <c r="X59" s="348" t="s">
        <v>854</v>
      </c>
      <c r="Y59" s="343"/>
      <c r="Z59" s="349" t="s">
        <v>854</v>
      </c>
      <c r="AA59" s="350"/>
      <c r="AB59" s="331">
        <v>12</v>
      </c>
      <c r="AC59" s="332"/>
      <c r="AD59" s="333">
        <v>1</v>
      </c>
      <c r="AE59" s="332"/>
      <c r="AF59" s="333">
        <v>1</v>
      </c>
      <c r="AG59" s="332"/>
      <c r="AH59" s="334">
        <f>SUM(AB59:AG59)</f>
        <v>14</v>
      </c>
      <c r="AI59" s="335"/>
      <c r="AJ59" s="336">
        <f>SUM(P59,Z59,AH59)</f>
        <v>14</v>
      </c>
      <c r="AK59" s="335"/>
    </row>
    <row r="60" spans="1:37" ht="14.25" hidden="1" x14ac:dyDescent="0.2">
      <c r="A60" s="353" t="s">
        <v>750</v>
      </c>
      <c r="B60" s="354"/>
      <c r="C60" s="355"/>
      <c r="D60" s="342">
        <f>SUMPRODUCT((LEFT(基特!$I$6:$I$495,2)=LEFT($A60,2))*(基特!$K$6:$K$495=D$58)*(基特!$N$6:$N$495&lt;&gt;""))</f>
        <v>1</v>
      </c>
      <c r="E60" s="343"/>
      <c r="F60" s="348">
        <f>SUMPRODUCT((LEFT(基特!$I$6:$I$495,2)=LEFT($A60,2))*(基特!$K$6:$K$495=F$58)*(基特!$N$6:$N$495&lt;&gt;""))</f>
        <v>1</v>
      </c>
      <c r="G60" s="343"/>
      <c r="H60" s="348">
        <f>SUMPRODUCT((LEFT(基特!$I$6:$I$495,2)=LEFT($A60,2))*(基特!$K$6:$K$495=H$58)*(基特!$N$6:$N$495&lt;&gt;""))</f>
        <v>0</v>
      </c>
      <c r="I60" s="343"/>
      <c r="J60" s="348">
        <f>SUMPRODUCT((LEFT(基特!$I$6:$I$495,2)=LEFT($A60,2))*(基特!$K$6:$K$495=J$58)*(基特!$N$6:$N$495&lt;&gt;""))</f>
        <v>2</v>
      </c>
      <c r="K60" s="343"/>
      <c r="L60" s="348">
        <f>SUMPRODUCT((LEFT(基特!$I$6:$I$495,2)=LEFT($A60,2))*(基特!$K$6:$K$495=L$58)*(基特!$N$6:$N$495&lt;&gt;""))</f>
        <v>11</v>
      </c>
      <c r="M60" s="343"/>
      <c r="N60" s="348">
        <f>SUMPRODUCT((LEFT(基特!$I$6:$I$495,2)=LEFT($A60,2))*(基特!$K$6:$K$495=N$58)*(基特!$N$6:$N$495&lt;&gt;""))</f>
        <v>0</v>
      </c>
      <c r="O60" s="343"/>
      <c r="P60" s="349">
        <f>SUM(D60:O60)</f>
        <v>15</v>
      </c>
      <c r="Q60" s="350"/>
      <c r="R60" s="342">
        <f>SUMPRODUCT((LEFT(基指!$L$6:$L$196,2)=LEFT($A60,2))*(基指!$J$6:$J$196=R$58)*(基指!$O$6:$O$196&lt;&gt;""))</f>
        <v>0</v>
      </c>
      <c r="S60" s="343"/>
      <c r="T60" s="348">
        <f>SUMPRODUCT((LEFT(基指!$L$6:$L$196,2)=LEFT($A60,2))*(基指!$J$6:$J$196=T$58)*(基指!$O$6:$O$196&lt;&gt;""))</f>
        <v>0</v>
      </c>
      <c r="U60" s="343"/>
      <c r="V60" s="348">
        <f>SUMPRODUCT((LEFT(基指!$L$6:$L$196,2)=LEFT($A60,2))*(基指!$J$6:$J$196=V$58)*(基指!$O$6:$O$196&lt;&gt;""))</f>
        <v>2</v>
      </c>
      <c r="W60" s="343"/>
      <c r="X60" s="348">
        <f>SUMPRODUCT((LEFT(基指!$L$6:$L$196,2)=LEFT($A60,2))*(基指!$J$6:$J$196=X$58)*(基指!$O$6:$O$196&lt;&gt;""))</f>
        <v>1</v>
      </c>
      <c r="Y60" s="343"/>
      <c r="Z60" s="334">
        <f>SUM(R60:Y60)</f>
        <v>3</v>
      </c>
      <c r="AA60" s="335"/>
      <c r="AB60" s="342" t="s">
        <v>854</v>
      </c>
      <c r="AC60" s="343"/>
      <c r="AD60" s="333">
        <f>SUMPRODUCT((LEFT(士法!$D$6:$D$171,2)=LEFT($A60,2))*(RIGHT(士法!$G$6:$G$171,4)=AD$58)*(士法!$H$6:$H$171&lt;&gt;""))</f>
        <v>0</v>
      </c>
      <c r="AE60" s="332"/>
      <c r="AF60" s="333">
        <f>SUMPRODUCT((LEFT(士法!$D$6:$D$171,2)=LEFT($A60,2))*(RIGHT(士法!$G$6:$G$171,4)=AF$58)*(士法!$H$6:$H$171&lt;&gt;""))</f>
        <v>1</v>
      </c>
      <c r="AG60" s="332"/>
      <c r="AH60" s="334">
        <f>SUM(AB60:AG60)</f>
        <v>1</v>
      </c>
      <c r="AI60" s="335"/>
      <c r="AJ60" s="336">
        <f>SUM(P60,Z60,AH60)</f>
        <v>19</v>
      </c>
      <c r="AK60" s="335"/>
    </row>
    <row r="61" spans="1:37" ht="14.25" hidden="1" x14ac:dyDescent="0.2">
      <c r="A61" s="353" t="s">
        <v>778</v>
      </c>
      <c r="B61" s="354"/>
      <c r="C61" s="355"/>
      <c r="D61" s="342">
        <f>SUMPRODUCT((LEFT(基特!$I$6:$I$495,2)=LEFT($A61,2))*(基特!$K$6:$K$495=D$58)*(基特!$N$6:$N$495&lt;&gt;""))</f>
        <v>1</v>
      </c>
      <c r="E61" s="343"/>
      <c r="F61" s="348">
        <f>SUMPRODUCT((LEFT(基特!$I$6:$I$495,2)=LEFT($A61,2))*(基特!$K$6:$K$495=F$58)*(基特!$N$6:$N$495&lt;&gt;""))</f>
        <v>0</v>
      </c>
      <c r="G61" s="343"/>
      <c r="H61" s="348">
        <f>SUMPRODUCT((LEFT(基特!$I$6:$I$495,2)=LEFT($A61,2))*(基特!$K$6:$K$495=H$58)*(基特!$N$6:$N$495&lt;&gt;""))</f>
        <v>1</v>
      </c>
      <c r="I61" s="343"/>
      <c r="J61" s="348">
        <f>SUMPRODUCT((LEFT(基特!$I$6:$I$495,2)=LEFT($A61,2))*(基特!$K$6:$K$495=J$58)*(基特!$N$6:$N$495&lt;&gt;""))</f>
        <v>2</v>
      </c>
      <c r="K61" s="343"/>
      <c r="L61" s="348">
        <f>SUMPRODUCT((LEFT(基特!$I$6:$I$495,2)=LEFT($A61,2))*(基特!$K$6:$K$495=L$58)*(基特!$N$6:$N$495&lt;&gt;""))</f>
        <v>0</v>
      </c>
      <c r="M61" s="343"/>
      <c r="N61" s="348">
        <f>SUMPRODUCT((LEFT(基特!$I$6:$I$495,2)=LEFT($A61,2))*(基特!$K$6:$K$495=N$58)*(基特!$N$6:$N$495&lt;&gt;""))</f>
        <v>0</v>
      </c>
      <c r="O61" s="343"/>
      <c r="P61" s="349">
        <f>SUM(D61:O61)</f>
        <v>4</v>
      </c>
      <c r="Q61" s="350"/>
      <c r="R61" s="342">
        <f>SUMPRODUCT((LEFT(基指!$L$6:$L$196,2)=LEFT($A61,2))*(基指!$J$6:$J$196=R$58)*(基指!$O$6:$O$196&lt;&gt;""))</f>
        <v>0</v>
      </c>
      <c r="S61" s="343"/>
      <c r="T61" s="348">
        <f>SUMPRODUCT((LEFT(基指!$L$6:$L$196,2)=LEFT($A61,2))*(基指!$J$6:$J$196=T$58)*(基指!$O$6:$O$196&lt;&gt;""))</f>
        <v>0</v>
      </c>
      <c r="U61" s="343"/>
      <c r="V61" s="348">
        <f>SUMPRODUCT((LEFT(基指!$L$6:$L$196,2)=LEFT($A61,2))*(基指!$J$6:$J$196=V$58)*(基指!$O$6:$O$196&lt;&gt;""))</f>
        <v>1</v>
      </c>
      <c r="W61" s="343"/>
      <c r="X61" s="348">
        <f>SUMPRODUCT((LEFT(基指!$L$6:$L$196,2)=LEFT($A61,2))*(基指!$J$6:$J$196=X$58)*(基指!$O$6:$O$196&lt;&gt;""))</f>
        <v>0</v>
      </c>
      <c r="Y61" s="343"/>
      <c r="Z61" s="334">
        <f>SUM(R61:Y61)</f>
        <v>1</v>
      </c>
      <c r="AA61" s="335"/>
      <c r="AB61" s="342" t="s">
        <v>854</v>
      </c>
      <c r="AC61" s="343"/>
      <c r="AD61" s="333">
        <f>SUMPRODUCT((LEFT(士法!$D$6:$D$171,2)=LEFT($A61,2))*(RIGHT(士法!$G$6:$G$171,4)=AD$58)*(士法!$H$6:$H$171&lt;&gt;""))</f>
        <v>1</v>
      </c>
      <c r="AE61" s="332"/>
      <c r="AF61" s="333">
        <f>SUMPRODUCT((LEFT(士法!$D$6:$D$171,2)=LEFT($A61,2))*(RIGHT(士法!$G$6:$G$171,4)=AF$58)*(士法!$H$6:$H$171&lt;&gt;""))</f>
        <v>1</v>
      </c>
      <c r="AG61" s="332"/>
      <c r="AH61" s="334">
        <f>SUM(AB61:AG61)</f>
        <v>2</v>
      </c>
      <c r="AI61" s="335"/>
      <c r="AJ61" s="336">
        <f>SUM(P61,Z61,AH61)</f>
        <v>7</v>
      </c>
      <c r="AK61" s="335"/>
    </row>
    <row r="62" spans="1:37" ht="14.25" hidden="1" x14ac:dyDescent="0.2">
      <c r="A62" s="353" t="s">
        <v>779</v>
      </c>
      <c r="B62" s="354"/>
      <c r="C62" s="355"/>
      <c r="D62" s="342">
        <f>SUMPRODUCT((LEFT(基特!$I$6:$I$495,2)=LEFT($A62,2))*(基特!$K$6:$K$495=D$58)*(基特!$N$6:$N$495&lt;&gt;""))</f>
        <v>1</v>
      </c>
      <c r="E62" s="343"/>
      <c r="F62" s="348">
        <f>SUMPRODUCT((LEFT(基特!$I$6:$I$495,2)=LEFT($A62,2))*(基特!$K$6:$K$495=F$58)*(基特!$N$6:$N$495&lt;&gt;""))</f>
        <v>0</v>
      </c>
      <c r="G62" s="343"/>
      <c r="H62" s="348">
        <f>SUMPRODUCT((LEFT(基特!$I$6:$I$495,2)=LEFT($A62,2))*(基特!$K$6:$K$495=H$58)*(基特!$N$6:$N$495&lt;&gt;""))</f>
        <v>1</v>
      </c>
      <c r="I62" s="343"/>
      <c r="J62" s="348">
        <f>SUMPRODUCT((LEFT(基特!$I$6:$I$495,2)=LEFT($A62,2))*(基特!$K$6:$K$495=J$58)*(基特!$N$6:$N$495&lt;&gt;""))</f>
        <v>0</v>
      </c>
      <c r="K62" s="343"/>
      <c r="L62" s="348">
        <f>SUMPRODUCT((LEFT(基特!$I$6:$I$495,2)=LEFT($A62,2))*(基特!$K$6:$K$495=L$58)*(基特!$N$6:$N$495&lt;&gt;""))</f>
        <v>6</v>
      </c>
      <c r="M62" s="343"/>
      <c r="N62" s="348">
        <f>SUMPRODUCT((LEFT(基特!$I$6:$I$495,2)=LEFT($A62,2))*(基特!$K$6:$K$495=N$58)*(基特!$N$6:$N$495&lt;&gt;""))</f>
        <v>0</v>
      </c>
      <c r="O62" s="343"/>
      <c r="P62" s="349">
        <f t="shared" ref="P62:P106" si="0">SUM(D62:O62)</f>
        <v>8</v>
      </c>
      <c r="Q62" s="350"/>
      <c r="R62" s="342">
        <f>SUMPRODUCT((LEFT(基指!$L$6:$L$196,2)=LEFT($A62,2))*(基指!$J$6:$J$196=R$58)*(基指!$O$6:$O$196&lt;&gt;""))</f>
        <v>0</v>
      </c>
      <c r="S62" s="343"/>
      <c r="T62" s="348">
        <f>SUMPRODUCT((LEFT(基指!$L$6:$L$196,2)=LEFT($A62,2))*(基指!$J$6:$J$196=T$58)*(基指!$O$6:$O$196&lt;&gt;""))</f>
        <v>0</v>
      </c>
      <c r="U62" s="343"/>
      <c r="V62" s="348">
        <f>SUMPRODUCT((LEFT(基指!$L$6:$L$196,2)=LEFT($A62,2))*(基指!$J$6:$J$196=V$58)*(基指!$O$6:$O$196&lt;&gt;""))</f>
        <v>1</v>
      </c>
      <c r="W62" s="343"/>
      <c r="X62" s="348">
        <f>SUMPRODUCT((LEFT(基指!$L$6:$L$196,2)=LEFT($A62,2))*(基指!$J$6:$J$196=X$58)*(基指!$O$6:$O$196&lt;&gt;""))</f>
        <v>0</v>
      </c>
      <c r="Y62" s="343"/>
      <c r="Z62" s="334">
        <f t="shared" ref="Z62:Z106" si="1">SUM(R62:Y62)</f>
        <v>1</v>
      </c>
      <c r="AA62" s="335"/>
      <c r="AB62" s="342" t="s">
        <v>854</v>
      </c>
      <c r="AC62" s="343"/>
      <c r="AD62" s="333">
        <f>SUMPRODUCT((LEFT(士法!$D$6:$D$171,2)=LEFT($A62,2))*(RIGHT(士法!$G$6:$G$171,4)=AD$58)*(士法!$H$6:$H$171&lt;&gt;""))</f>
        <v>0</v>
      </c>
      <c r="AE62" s="332"/>
      <c r="AF62" s="333">
        <f>SUMPRODUCT((LEFT(士法!$D$6:$D$171,2)=LEFT($A62,2))*(RIGHT(士法!$G$6:$G$171,4)=AF$58)*(士法!$H$6:$H$171&lt;&gt;""))</f>
        <v>0</v>
      </c>
      <c r="AG62" s="332"/>
      <c r="AH62" s="334">
        <f t="shared" ref="AH62:AH106" si="2">SUM(AB62:AG62)</f>
        <v>0</v>
      </c>
      <c r="AI62" s="335"/>
      <c r="AJ62" s="336">
        <f t="shared" ref="AJ62:AJ106" si="3">SUM(P62,Z62,AH62)</f>
        <v>9</v>
      </c>
      <c r="AK62" s="335"/>
    </row>
    <row r="63" spans="1:37" ht="14.25" hidden="1" x14ac:dyDescent="0.2">
      <c r="A63" s="353" t="s">
        <v>780</v>
      </c>
      <c r="B63" s="354"/>
      <c r="C63" s="355"/>
      <c r="D63" s="342">
        <f>SUMPRODUCT((LEFT(基特!$I$6:$I$495,2)=LEFT($A63,2))*(基特!$K$6:$K$495=D$58)*(基特!$N$6:$N$495&lt;&gt;""))</f>
        <v>1</v>
      </c>
      <c r="E63" s="343"/>
      <c r="F63" s="348">
        <f>SUMPRODUCT((LEFT(基特!$I$6:$I$495,2)=LEFT($A63,2))*(基特!$K$6:$K$495=F$58)*(基特!$N$6:$N$495&lt;&gt;""))</f>
        <v>1</v>
      </c>
      <c r="G63" s="343"/>
      <c r="H63" s="348">
        <f>SUMPRODUCT((LEFT(基特!$I$6:$I$495,2)=LEFT($A63,2))*(基特!$K$6:$K$495=H$58)*(基特!$N$6:$N$495&lt;&gt;""))</f>
        <v>0</v>
      </c>
      <c r="I63" s="343"/>
      <c r="J63" s="348">
        <f>SUMPRODUCT((LEFT(基特!$I$6:$I$495,2)=LEFT($A63,2))*(基特!$K$6:$K$495=J$58)*(基特!$N$6:$N$495&lt;&gt;""))</f>
        <v>3</v>
      </c>
      <c r="K63" s="343"/>
      <c r="L63" s="348">
        <f>SUMPRODUCT((LEFT(基特!$I$6:$I$495,2)=LEFT($A63,2))*(基特!$K$6:$K$495=L$58)*(基特!$N$6:$N$495&lt;&gt;""))</f>
        <v>0</v>
      </c>
      <c r="M63" s="343"/>
      <c r="N63" s="348">
        <f>SUMPRODUCT((LEFT(基特!$I$6:$I$495,2)=LEFT($A63,2))*(基特!$K$6:$K$495=N$58)*(基特!$N$6:$N$495&lt;&gt;""))</f>
        <v>0</v>
      </c>
      <c r="O63" s="343"/>
      <c r="P63" s="349">
        <f t="shared" si="0"/>
        <v>5</v>
      </c>
      <c r="Q63" s="350"/>
      <c r="R63" s="342">
        <f>SUMPRODUCT((LEFT(基指!$L$6:$L$196,2)=LEFT($A63,2))*(基指!$J$6:$J$196=R$58)*(基指!$O$6:$O$196&lt;&gt;""))</f>
        <v>0</v>
      </c>
      <c r="S63" s="343"/>
      <c r="T63" s="348">
        <f>SUMPRODUCT((LEFT(基指!$L$6:$L$196,2)=LEFT($A63,2))*(基指!$J$6:$J$196=T$58)*(基指!$O$6:$O$196&lt;&gt;""))</f>
        <v>1</v>
      </c>
      <c r="U63" s="343"/>
      <c r="V63" s="348">
        <f>SUMPRODUCT((LEFT(基指!$L$6:$L$196,2)=LEFT($A63,2))*(基指!$J$6:$J$196=V$58)*(基指!$O$6:$O$196&lt;&gt;""))</f>
        <v>1</v>
      </c>
      <c r="W63" s="343"/>
      <c r="X63" s="348">
        <f>SUMPRODUCT((LEFT(基指!$L$6:$L$196,2)=LEFT($A63,2))*(基指!$J$6:$J$196=X$58)*(基指!$O$6:$O$196&lt;&gt;""))</f>
        <v>0</v>
      </c>
      <c r="Y63" s="343"/>
      <c r="Z63" s="334">
        <f t="shared" si="1"/>
        <v>2</v>
      </c>
      <c r="AA63" s="335"/>
      <c r="AB63" s="342" t="s">
        <v>854</v>
      </c>
      <c r="AC63" s="343"/>
      <c r="AD63" s="333">
        <f>SUMPRODUCT((LEFT(士法!$D$6:$D$171,2)=LEFT($A63,2))*(RIGHT(士法!$G$6:$G$171,4)=AD$58)*(士法!$H$6:$H$171&lt;&gt;""))</f>
        <v>0</v>
      </c>
      <c r="AE63" s="332"/>
      <c r="AF63" s="333">
        <f>SUMPRODUCT((LEFT(士法!$D$6:$D$171,2)=LEFT($A63,2))*(RIGHT(士法!$G$6:$G$171,4)=AF$58)*(士法!$H$6:$H$171&lt;&gt;""))</f>
        <v>0</v>
      </c>
      <c r="AG63" s="332"/>
      <c r="AH63" s="334">
        <f t="shared" si="2"/>
        <v>0</v>
      </c>
      <c r="AI63" s="335"/>
      <c r="AJ63" s="336">
        <f t="shared" si="3"/>
        <v>7</v>
      </c>
      <c r="AK63" s="335"/>
    </row>
    <row r="64" spans="1:37" ht="14.25" hidden="1" x14ac:dyDescent="0.2">
      <c r="A64" s="353" t="s">
        <v>781</v>
      </c>
      <c r="B64" s="354"/>
      <c r="C64" s="355"/>
      <c r="D64" s="342">
        <f>SUMPRODUCT((LEFT(基特!$I$6:$I$495,2)=LEFT($A64,2))*(基特!$K$6:$K$495=D$58)*(基特!$N$6:$N$495&lt;&gt;""))</f>
        <v>1</v>
      </c>
      <c r="E64" s="343"/>
      <c r="F64" s="348">
        <f>SUMPRODUCT((LEFT(基特!$I$6:$I$495,2)=LEFT($A64,2))*(基特!$K$6:$K$495=F$58)*(基特!$N$6:$N$495&lt;&gt;""))</f>
        <v>0</v>
      </c>
      <c r="G64" s="343"/>
      <c r="H64" s="348">
        <f>SUMPRODUCT((LEFT(基特!$I$6:$I$495,2)=LEFT($A64,2))*(基特!$K$6:$K$495=H$58)*(基特!$N$6:$N$495&lt;&gt;""))</f>
        <v>1</v>
      </c>
      <c r="I64" s="343"/>
      <c r="J64" s="348">
        <f>SUMPRODUCT((LEFT(基特!$I$6:$I$495,2)=LEFT($A64,2))*(基特!$K$6:$K$495=J$58)*(基特!$N$6:$N$495&lt;&gt;""))</f>
        <v>1</v>
      </c>
      <c r="K64" s="343"/>
      <c r="L64" s="348">
        <f>SUMPRODUCT((LEFT(基特!$I$6:$I$495,2)=LEFT($A64,2))*(基特!$K$6:$K$495=L$58)*(基特!$N$6:$N$495&lt;&gt;""))</f>
        <v>0</v>
      </c>
      <c r="M64" s="343"/>
      <c r="N64" s="348">
        <f>SUMPRODUCT((LEFT(基特!$I$6:$I$495,2)=LEFT($A64,2))*(基特!$K$6:$K$495=N$58)*(基特!$N$6:$N$495&lt;&gt;""))</f>
        <v>0</v>
      </c>
      <c r="O64" s="343"/>
      <c r="P64" s="349">
        <f t="shared" si="0"/>
        <v>3</v>
      </c>
      <c r="Q64" s="350"/>
      <c r="R64" s="342">
        <f>SUMPRODUCT((LEFT(基指!$L$6:$L$196,2)=LEFT($A64,2))*(基指!$J$6:$J$196=R$58)*(基指!$O$6:$O$196&lt;&gt;""))</f>
        <v>0</v>
      </c>
      <c r="S64" s="343"/>
      <c r="T64" s="348">
        <f>SUMPRODUCT((LEFT(基指!$L$6:$L$196,2)=LEFT($A64,2))*(基指!$J$6:$J$196=T$58)*(基指!$O$6:$O$196&lt;&gt;""))</f>
        <v>0</v>
      </c>
      <c r="U64" s="343"/>
      <c r="V64" s="348">
        <f>SUMPRODUCT((LEFT(基指!$L$6:$L$196,2)=LEFT($A64,2))*(基指!$J$6:$J$196=V$58)*(基指!$O$6:$O$196&lt;&gt;""))</f>
        <v>1</v>
      </c>
      <c r="W64" s="343"/>
      <c r="X64" s="348">
        <f>SUMPRODUCT((LEFT(基指!$L$6:$L$196,2)=LEFT($A64,2))*(基指!$J$6:$J$196=X$58)*(基指!$O$6:$O$196&lt;&gt;""))</f>
        <v>0</v>
      </c>
      <c r="Y64" s="343"/>
      <c r="Z64" s="334">
        <f t="shared" si="1"/>
        <v>1</v>
      </c>
      <c r="AA64" s="335"/>
      <c r="AB64" s="342" t="s">
        <v>854</v>
      </c>
      <c r="AC64" s="343"/>
      <c r="AD64" s="333">
        <f>SUMPRODUCT((LEFT(士法!$D$6:$D$171,2)=LEFT($A64,2))*(RIGHT(士法!$G$6:$G$171,4)=AD$58)*(士法!$H$6:$H$171&lt;&gt;""))</f>
        <v>0</v>
      </c>
      <c r="AE64" s="332"/>
      <c r="AF64" s="333">
        <f>SUMPRODUCT((LEFT(士法!$D$6:$D$171,2)=LEFT($A64,2))*(RIGHT(士法!$G$6:$G$171,4)=AF$58)*(士法!$H$6:$H$171&lt;&gt;""))</f>
        <v>1</v>
      </c>
      <c r="AG64" s="332"/>
      <c r="AH64" s="334">
        <f t="shared" si="2"/>
        <v>1</v>
      </c>
      <c r="AI64" s="335"/>
      <c r="AJ64" s="336">
        <f t="shared" si="3"/>
        <v>5</v>
      </c>
      <c r="AK64" s="335"/>
    </row>
    <row r="65" spans="1:37" ht="14.25" hidden="1" x14ac:dyDescent="0.2">
      <c r="A65" s="353" t="s">
        <v>782</v>
      </c>
      <c r="B65" s="354"/>
      <c r="C65" s="355"/>
      <c r="D65" s="342">
        <f>SUMPRODUCT((LEFT(基特!$I$6:$I$495,2)=LEFT($A65,2))*(基特!$K$6:$K$495=D$58)*(基特!$N$6:$N$495&lt;&gt;""))</f>
        <v>1</v>
      </c>
      <c r="E65" s="343"/>
      <c r="F65" s="348">
        <f>SUMPRODUCT((LEFT(基特!$I$6:$I$495,2)=LEFT($A65,2))*(基特!$K$6:$K$495=F$58)*(基特!$N$6:$N$495&lt;&gt;""))</f>
        <v>0</v>
      </c>
      <c r="G65" s="343"/>
      <c r="H65" s="348">
        <f>SUMPRODUCT((LEFT(基特!$I$6:$I$495,2)=LEFT($A65,2))*(基特!$K$6:$K$495=H$58)*(基特!$N$6:$N$495&lt;&gt;""))</f>
        <v>0</v>
      </c>
      <c r="I65" s="343"/>
      <c r="J65" s="348">
        <f>SUMPRODUCT((LEFT(基特!$I$6:$I$495,2)=LEFT($A65,2))*(基特!$K$6:$K$495=J$58)*(基特!$N$6:$N$495&lt;&gt;""))</f>
        <v>1</v>
      </c>
      <c r="K65" s="343"/>
      <c r="L65" s="348">
        <f>SUMPRODUCT((LEFT(基特!$I$6:$I$495,2)=LEFT($A65,2))*(基特!$K$6:$K$495=L$58)*(基特!$N$6:$N$495&lt;&gt;""))</f>
        <v>2</v>
      </c>
      <c r="M65" s="343"/>
      <c r="N65" s="348">
        <f>SUMPRODUCT((LEFT(基特!$I$6:$I$495,2)=LEFT($A65,2))*(基特!$K$6:$K$495=N$58)*(基特!$N$6:$N$495&lt;&gt;""))</f>
        <v>0</v>
      </c>
      <c r="O65" s="343"/>
      <c r="P65" s="349">
        <f t="shared" si="0"/>
        <v>4</v>
      </c>
      <c r="Q65" s="350"/>
      <c r="R65" s="342">
        <f>SUMPRODUCT((LEFT(基指!$L$6:$L$196,2)=LEFT($A65,2))*(基指!$J$6:$J$196=R$58)*(基指!$O$6:$O$196&lt;&gt;""))</f>
        <v>0</v>
      </c>
      <c r="S65" s="343"/>
      <c r="T65" s="348">
        <f>SUMPRODUCT((LEFT(基指!$L$6:$L$196,2)=LEFT($A65,2))*(基指!$J$6:$J$196=T$58)*(基指!$O$6:$O$196&lt;&gt;""))</f>
        <v>0</v>
      </c>
      <c r="U65" s="343"/>
      <c r="V65" s="348">
        <f>SUMPRODUCT((LEFT(基指!$L$6:$L$196,2)=LEFT($A65,2))*(基指!$J$6:$J$196=V$58)*(基指!$O$6:$O$196&lt;&gt;""))</f>
        <v>1</v>
      </c>
      <c r="W65" s="343"/>
      <c r="X65" s="348">
        <f>SUMPRODUCT((LEFT(基指!$L$6:$L$196,2)=LEFT($A65,2))*(基指!$J$6:$J$196=X$58)*(基指!$O$6:$O$196&lt;&gt;""))</f>
        <v>0</v>
      </c>
      <c r="Y65" s="343"/>
      <c r="Z65" s="334">
        <f t="shared" si="1"/>
        <v>1</v>
      </c>
      <c r="AA65" s="335"/>
      <c r="AB65" s="342" t="s">
        <v>854</v>
      </c>
      <c r="AC65" s="343"/>
      <c r="AD65" s="333">
        <f>SUMPRODUCT((LEFT(士法!$D$6:$D$171,2)=LEFT($A65,2))*(RIGHT(士法!$G$6:$G$171,4)=AD$58)*(士法!$H$6:$H$171&lt;&gt;""))</f>
        <v>0</v>
      </c>
      <c r="AE65" s="332"/>
      <c r="AF65" s="333">
        <f>SUMPRODUCT((LEFT(士法!$D$6:$D$171,2)=LEFT($A65,2))*(RIGHT(士法!$G$6:$G$171,4)=AF$58)*(士法!$H$6:$H$171&lt;&gt;""))</f>
        <v>0</v>
      </c>
      <c r="AG65" s="332"/>
      <c r="AH65" s="334">
        <f t="shared" si="2"/>
        <v>0</v>
      </c>
      <c r="AI65" s="335"/>
      <c r="AJ65" s="336">
        <f t="shared" si="3"/>
        <v>5</v>
      </c>
      <c r="AK65" s="335"/>
    </row>
    <row r="66" spans="1:37" ht="14.25" hidden="1" x14ac:dyDescent="0.2">
      <c r="A66" s="353" t="s">
        <v>783</v>
      </c>
      <c r="B66" s="354"/>
      <c r="C66" s="355"/>
      <c r="D66" s="342">
        <f>SUMPRODUCT((LEFT(基特!$I$6:$I$495,2)=LEFT($A66,2))*(基特!$K$6:$K$495=D$58)*(基特!$N$6:$N$495&lt;&gt;""))</f>
        <v>1</v>
      </c>
      <c r="E66" s="343"/>
      <c r="F66" s="348">
        <f>SUMPRODUCT((LEFT(基特!$I$6:$I$495,2)=LEFT($A66,2))*(基特!$K$6:$K$495=F$58)*(基特!$N$6:$N$495&lt;&gt;""))</f>
        <v>0</v>
      </c>
      <c r="G66" s="343"/>
      <c r="H66" s="348">
        <f>SUMPRODUCT((LEFT(基特!$I$6:$I$495,2)=LEFT($A66,2))*(基特!$K$6:$K$495=H$58)*(基特!$N$6:$N$495&lt;&gt;""))</f>
        <v>2</v>
      </c>
      <c r="I66" s="343"/>
      <c r="J66" s="348">
        <f>SUMPRODUCT((LEFT(基特!$I$6:$I$495,2)=LEFT($A66,2))*(基特!$K$6:$K$495=J$58)*(基特!$N$6:$N$495&lt;&gt;""))</f>
        <v>0</v>
      </c>
      <c r="K66" s="343"/>
      <c r="L66" s="348">
        <f>SUMPRODUCT((LEFT(基特!$I$6:$I$495,2)=LEFT($A66,2))*(基特!$K$6:$K$495=L$58)*(基特!$N$6:$N$495&lt;&gt;""))</f>
        <v>2</v>
      </c>
      <c r="M66" s="343"/>
      <c r="N66" s="348">
        <f>SUMPRODUCT((LEFT(基特!$I$6:$I$495,2)=LEFT($A66,2))*(基特!$K$6:$K$495=N$58)*(基特!$N$6:$N$495&lt;&gt;""))</f>
        <v>0</v>
      </c>
      <c r="O66" s="343"/>
      <c r="P66" s="349">
        <f t="shared" si="0"/>
        <v>5</v>
      </c>
      <c r="Q66" s="350"/>
      <c r="R66" s="342">
        <f>SUMPRODUCT((LEFT(基指!$L$6:$L$196,2)=LEFT($A66,2))*(基指!$J$6:$J$196=R$58)*(基指!$O$6:$O$196&lt;&gt;""))</f>
        <v>0</v>
      </c>
      <c r="S66" s="343"/>
      <c r="T66" s="348">
        <f>SUMPRODUCT((LEFT(基指!$L$6:$L$196,2)=LEFT($A66,2))*(基指!$J$6:$J$196=T$58)*(基指!$O$6:$O$196&lt;&gt;""))</f>
        <v>0</v>
      </c>
      <c r="U66" s="343"/>
      <c r="V66" s="348">
        <f>SUMPRODUCT((LEFT(基指!$L$6:$L$196,2)=LEFT($A66,2))*(基指!$J$6:$J$196=V$58)*(基指!$O$6:$O$196&lt;&gt;""))</f>
        <v>0</v>
      </c>
      <c r="W66" s="343"/>
      <c r="X66" s="348">
        <f>SUMPRODUCT((LEFT(基指!$L$6:$L$196,2)=LEFT($A66,2))*(基指!$J$6:$J$196=X$58)*(基指!$O$6:$O$196&lt;&gt;""))</f>
        <v>0</v>
      </c>
      <c r="Y66" s="343"/>
      <c r="Z66" s="334">
        <f t="shared" si="1"/>
        <v>0</v>
      </c>
      <c r="AA66" s="335"/>
      <c r="AB66" s="342" t="s">
        <v>854</v>
      </c>
      <c r="AC66" s="343"/>
      <c r="AD66" s="333">
        <f>SUMPRODUCT((LEFT(士法!$D$6:$D$171,2)=LEFT($A66,2))*(RIGHT(士法!$G$6:$G$171,4)=AD$58)*(士法!$H$6:$H$171&lt;&gt;""))</f>
        <v>1</v>
      </c>
      <c r="AE66" s="332"/>
      <c r="AF66" s="333">
        <f>SUMPRODUCT((LEFT(士法!$D$6:$D$171,2)=LEFT($A66,2))*(RIGHT(士法!$G$6:$G$171,4)=AF$58)*(士法!$H$6:$H$171&lt;&gt;""))</f>
        <v>1</v>
      </c>
      <c r="AG66" s="332"/>
      <c r="AH66" s="334">
        <f t="shared" si="2"/>
        <v>2</v>
      </c>
      <c r="AI66" s="335"/>
      <c r="AJ66" s="336">
        <f t="shared" si="3"/>
        <v>7</v>
      </c>
      <c r="AK66" s="335"/>
    </row>
    <row r="67" spans="1:37" ht="14.25" hidden="1" x14ac:dyDescent="0.2">
      <c r="A67" s="353" t="s">
        <v>784</v>
      </c>
      <c r="B67" s="354"/>
      <c r="C67" s="355"/>
      <c r="D67" s="342">
        <f>SUMPRODUCT((LEFT(基特!$I$6:$I$495,2)=LEFT($A67,2))*(基特!$K$6:$K$495=D$58)*(基特!$N$6:$N$495&lt;&gt;""))</f>
        <v>1</v>
      </c>
      <c r="E67" s="343"/>
      <c r="F67" s="348">
        <f>SUMPRODUCT((LEFT(基特!$I$6:$I$495,2)=LEFT($A67,2))*(基特!$K$6:$K$495=F$58)*(基特!$N$6:$N$495&lt;&gt;""))</f>
        <v>0</v>
      </c>
      <c r="G67" s="343"/>
      <c r="H67" s="348">
        <f>SUMPRODUCT((LEFT(基特!$I$6:$I$495,2)=LEFT($A67,2))*(基特!$K$6:$K$495=H$58)*(基特!$N$6:$N$495&lt;&gt;""))</f>
        <v>0</v>
      </c>
      <c r="I67" s="343"/>
      <c r="J67" s="348">
        <f>SUMPRODUCT((LEFT(基特!$I$6:$I$495,2)=LEFT($A67,2))*(基特!$K$6:$K$495=J$58)*(基特!$N$6:$N$495&lt;&gt;""))</f>
        <v>5</v>
      </c>
      <c r="K67" s="343"/>
      <c r="L67" s="348">
        <f>SUMPRODUCT((LEFT(基特!$I$6:$I$495,2)=LEFT($A67,2))*(基特!$K$6:$K$495=L$58)*(基特!$N$6:$N$495&lt;&gt;""))</f>
        <v>0</v>
      </c>
      <c r="M67" s="343"/>
      <c r="N67" s="348">
        <f>SUMPRODUCT((LEFT(基特!$I$6:$I$495,2)=LEFT($A67,2))*(基特!$K$6:$K$495=N$58)*(基特!$N$6:$N$495&lt;&gt;""))</f>
        <v>0</v>
      </c>
      <c r="O67" s="343"/>
      <c r="P67" s="349">
        <f t="shared" si="0"/>
        <v>6</v>
      </c>
      <c r="Q67" s="350"/>
      <c r="R67" s="342">
        <f>SUMPRODUCT((LEFT(基指!$L$6:$L$196,2)=LEFT($A67,2))*(基指!$J$6:$J$196=R$58)*(基指!$O$6:$O$196&lt;&gt;""))</f>
        <v>0</v>
      </c>
      <c r="S67" s="343"/>
      <c r="T67" s="348">
        <f>SUMPRODUCT((LEFT(基指!$L$6:$L$196,2)=LEFT($A67,2))*(基指!$J$6:$J$196=T$58)*(基指!$O$6:$O$196&lt;&gt;""))</f>
        <v>1</v>
      </c>
      <c r="U67" s="343"/>
      <c r="V67" s="348">
        <f>SUMPRODUCT((LEFT(基指!$L$6:$L$196,2)=LEFT($A67,2))*(基指!$J$6:$J$196=V$58)*(基指!$O$6:$O$196&lt;&gt;""))</f>
        <v>2</v>
      </c>
      <c r="W67" s="343"/>
      <c r="X67" s="348">
        <f>SUMPRODUCT((LEFT(基指!$L$6:$L$196,2)=LEFT($A67,2))*(基指!$J$6:$J$196=X$58)*(基指!$O$6:$O$196&lt;&gt;""))</f>
        <v>0</v>
      </c>
      <c r="Y67" s="343"/>
      <c r="Z67" s="334">
        <f t="shared" si="1"/>
        <v>3</v>
      </c>
      <c r="AA67" s="335"/>
      <c r="AB67" s="342" t="s">
        <v>854</v>
      </c>
      <c r="AC67" s="343"/>
      <c r="AD67" s="333">
        <f>SUMPRODUCT((LEFT(士法!$D$6:$D$171,2)=LEFT($A67,2))*(RIGHT(士法!$G$6:$G$171,4)=AD$58)*(士法!$H$6:$H$171&lt;&gt;""))</f>
        <v>1</v>
      </c>
      <c r="AE67" s="332"/>
      <c r="AF67" s="333">
        <f>SUMPRODUCT((LEFT(士法!$D$6:$D$171,2)=LEFT($A67,2))*(RIGHT(士法!$G$6:$G$171,4)=AF$58)*(士法!$H$6:$H$171&lt;&gt;""))</f>
        <v>0</v>
      </c>
      <c r="AG67" s="332"/>
      <c r="AH67" s="334">
        <f t="shared" si="2"/>
        <v>1</v>
      </c>
      <c r="AI67" s="335"/>
      <c r="AJ67" s="336">
        <f t="shared" si="3"/>
        <v>10</v>
      </c>
      <c r="AK67" s="335"/>
    </row>
    <row r="68" spans="1:37" ht="14.25" hidden="1" x14ac:dyDescent="0.2">
      <c r="A68" s="353" t="s">
        <v>785</v>
      </c>
      <c r="B68" s="354"/>
      <c r="C68" s="355"/>
      <c r="D68" s="342">
        <f>SUMPRODUCT((LEFT(基特!$I$6:$I$495,2)=LEFT($A68,2))*(基特!$K$6:$K$495=D$58)*(基特!$N$6:$N$495&lt;&gt;""))</f>
        <v>1</v>
      </c>
      <c r="E68" s="343"/>
      <c r="F68" s="348">
        <f>SUMPRODUCT((LEFT(基特!$I$6:$I$495,2)=LEFT($A68,2))*(基特!$K$6:$K$495=F$58)*(基特!$N$6:$N$495&lt;&gt;""))</f>
        <v>0</v>
      </c>
      <c r="G68" s="343"/>
      <c r="H68" s="348">
        <f>SUMPRODUCT((LEFT(基特!$I$6:$I$495,2)=LEFT($A68,2))*(基特!$K$6:$K$495=H$58)*(基特!$N$6:$N$495&lt;&gt;""))</f>
        <v>1</v>
      </c>
      <c r="I68" s="343"/>
      <c r="J68" s="348">
        <f>SUMPRODUCT((LEFT(基特!$I$6:$I$495,2)=LEFT($A68,2))*(基特!$K$6:$K$495=J$58)*(基特!$N$6:$N$495&lt;&gt;""))</f>
        <v>7</v>
      </c>
      <c r="K68" s="343"/>
      <c r="L68" s="348">
        <f>SUMPRODUCT((LEFT(基特!$I$6:$I$495,2)=LEFT($A68,2))*(基特!$K$6:$K$495=L$58)*(基特!$N$6:$N$495&lt;&gt;""))</f>
        <v>0</v>
      </c>
      <c r="M68" s="343"/>
      <c r="N68" s="348">
        <f>SUMPRODUCT((LEFT(基特!$I$6:$I$495,2)=LEFT($A68,2))*(基特!$K$6:$K$495=N$58)*(基特!$N$6:$N$495&lt;&gt;""))</f>
        <v>0</v>
      </c>
      <c r="O68" s="343"/>
      <c r="P68" s="349">
        <f t="shared" si="0"/>
        <v>9</v>
      </c>
      <c r="Q68" s="350"/>
      <c r="R68" s="342">
        <f>SUMPRODUCT((LEFT(基指!$L$6:$L$196,2)=LEFT($A68,2))*(基指!$J$6:$J$196=R$58)*(基指!$O$6:$O$196&lt;&gt;""))</f>
        <v>0</v>
      </c>
      <c r="S68" s="343"/>
      <c r="T68" s="348">
        <f>SUMPRODUCT((LEFT(基指!$L$6:$L$196,2)=LEFT($A68,2))*(基指!$J$6:$J$196=T$58)*(基指!$O$6:$O$196&lt;&gt;""))</f>
        <v>0</v>
      </c>
      <c r="U68" s="343"/>
      <c r="V68" s="348">
        <f>SUMPRODUCT((LEFT(基指!$L$6:$L$196,2)=LEFT($A68,2))*(基指!$J$6:$J$196=V$58)*(基指!$O$6:$O$196&lt;&gt;""))</f>
        <v>0</v>
      </c>
      <c r="W68" s="343"/>
      <c r="X68" s="348">
        <f>SUMPRODUCT((LEFT(基指!$L$6:$L$196,2)=LEFT($A68,2))*(基指!$J$6:$J$196=X$58)*(基指!$O$6:$O$196&lt;&gt;""))</f>
        <v>1</v>
      </c>
      <c r="Y68" s="343"/>
      <c r="Z68" s="334">
        <f t="shared" si="1"/>
        <v>1</v>
      </c>
      <c r="AA68" s="335"/>
      <c r="AB68" s="342" t="s">
        <v>854</v>
      </c>
      <c r="AC68" s="343"/>
      <c r="AD68" s="333">
        <f>SUMPRODUCT((LEFT(士法!$D$6:$D$171,2)=LEFT($A68,2))*(RIGHT(士法!$G$6:$G$171,4)=AD$58)*(士法!$H$6:$H$171&lt;&gt;""))</f>
        <v>1</v>
      </c>
      <c r="AE68" s="332"/>
      <c r="AF68" s="333">
        <f>SUMPRODUCT((LEFT(士法!$D$6:$D$171,2)=LEFT($A68,2))*(RIGHT(士法!$G$6:$G$171,4)=AF$58)*(士法!$H$6:$H$171&lt;&gt;""))</f>
        <v>0</v>
      </c>
      <c r="AG68" s="332"/>
      <c r="AH68" s="334">
        <f t="shared" si="2"/>
        <v>1</v>
      </c>
      <c r="AI68" s="335"/>
      <c r="AJ68" s="336">
        <f t="shared" si="3"/>
        <v>11</v>
      </c>
      <c r="AK68" s="335"/>
    </row>
    <row r="69" spans="1:37" ht="14.25" hidden="1" x14ac:dyDescent="0.2">
      <c r="A69" s="353" t="s">
        <v>786</v>
      </c>
      <c r="B69" s="354"/>
      <c r="C69" s="355"/>
      <c r="D69" s="342">
        <f>SUMPRODUCT((LEFT(基特!$I$6:$I$495,2)=LEFT($A69,2))*(基特!$K$6:$K$495=D$58)*(基特!$N$6:$N$495&lt;&gt;""))</f>
        <v>1</v>
      </c>
      <c r="E69" s="343"/>
      <c r="F69" s="348">
        <f>SUMPRODUCT((LEFT(基特!$I$6:$I$495,2)=LEFT($A69,2))*(基特!$K$6:$K$495=F$58)*(基特!$N$6:$N$495&lt;&gt;""))</f>
        <v>0</v>
      </c>
      <c r="G69" s="343"/>
      <c r="H69" s="348">
        <f>SUMPRODUCT((LEFT(基特!$I$6:$I$495,2)=LEFT($A69,2))*(基特!$K$6:$K$495=H$58)*(基特!$N$6:$N$495&lt;&gt;""))</f>
        <v>0</v>
      </c>
      <c r="I69" s="343"/>
      <c r="J69" s="348">
        <f>SUMPRODUCT((LEFT(基特!$I$6:$I$495,2)=LEFT($A69,2))*(基特!$K$6:$K$495=J$58)*(基特!$N$6:$N$495&lt;&gt;""))</f>
        <v>1</v>
      </c>
      <c r="K69" s="343"/>
      <c r="L69" s="348">
        <f>SUMPRODUCT((LEFT(基特!$I$6:$I$495,2)=LEFT($A69,2))*(基特!$K$6:$K$495=L$58)*(基特!$N$6:$N$495&lt;&gt;""))</f>
        <v>1</v>
      </c>
      <c r="M69" s="343"/>
      <c r="N69" s="348">
        <f>SUMPRODUCT((LEFT(基特!$I$6:$I$495,2)=LEFT($A69,2))*(基特!$K$6:$K$495=N$58)*(基特!$N$6:$N$495&lt;&gt;""))</f>
        <v>0</v>
      </c>
      <c r="O69" s="343"/>
      <c r="P69" s="349">
        <f t="shared" si="0"/>
        <v>3</v>
      </c>
      <c r="Q69" s="350"/>
      <c r="R69" s="342">
        <f>SUMPRODUCT((LEFT(基指!$L$6:$L$196,2)=LEFT($A69,2))*(基指!$J$6:$J$196=R$58)*(基指!$O$6:$O$196&lt;&gt;""))</f>
        <v>0</v>
      </c>
      <c r="S69" s="343"/>
      <c r="T69" s="348">
        <f>SUMPRODUCT((LEFT(基指!$L$6:$L$196,2)=LEFT($A69,2))*(基指!$J$6:$J$196=T$58)*(基指!$O$6:$O$196&lt;&gt;""))</f>
        <v>0</v>
      </c>
      <c r="U69" s="343"/>
      <c r="V69" s="348">
        <f>SUMPRODUCT((LEFT(基指!$L$6:$L$196,2)=LEFT($A69,2))*(基指!$J$6:$J$196=V$58)*(基指!$O$6:$O$196&lt;&gt;""))</f>
        <v>1</v>
      </c>
      <c r="W69" s="343"/>
      <c r="X69" s="348">
        <f>SUMPRODUCT((LEFT(基指!$L$6:$L$196,2)=LEFT($A69,2))*(基指!$J$6:$J$196=X$58)*(基指!$O$6:$O$196&lt;&gt;""))</f>
        <v>0</v>
      </c>
      <c r="Y69" s="343"/>
      <c r="Z69" s="334">
        <f t="shared" si="1"/>
        <v>1</v>
      </c>
      <c r="AA69" s="335"/>
      <c r="AB69" s="342" t="s">
        <v>854</v>
      </c>
      <c r="AC69" s="343"/>
      <c r="AD69" s="333">
        <f>SUMPRODUCT((LEFT(士法!$D$6:$D$171,2)=LEFT($A69,2))*(RIGHT(士法!$G$6:$G$171,4)=AD$58)*(士法!$H$6:$H$171&lt;&gt;""))</f>
        <v>1</v>
      </c>
      <c r="AE69" s="332"/>
      <c r="AF69" s="333">
        <f>SUMPRODUCT((LEFT(士法!$D$6:$D$171,2)=LEFT($A69,2))*(RIGHT(士法!$G$6:$G$171,4)=AF$58)*(士法!$H$6:$H$171&lt;&gt;""))</f>
        <v>1</v>
      </c>
      <c r="AG69" s="332"/>
      <c r="AH69" s="334">
        <f t="shared" si="2"/>
        <v>2</v>
      </c>
      <c r="AI69" s="335"/>
      <c r="AJ69" s="336">
        <f t="shared" si="3"/>
        <v>6</v>
      </c>
      <c r="AK69" s="335"/>
    </row>
    <row r="70" spans="1:37" ht="14.25" hidden="1" x14ac:dyDescent="0.2">
      <c r="A70" s="353" t="s">
        <v>787</v>
      </c>
      <c r="B70" s="354"/>
      <c r="C70" s="355"/>
      <c r="D70" s="342">
        <f>SUMPRODUCT((LEFT(基特!$I$6:$I$495,2)=LEFT($A70,2))*(基特!$K$6:$K$495=D$58)*(基特!$N$6:$N$495&lt;&gt;""))</f>
        <v>1</v>
      </c>
      <c r="E70" s="343"/>
      <c r="F70" s="348">
        <f>SUMPRODUCT((LEFT(基特!$I$6:$I$495,2)=LEFT($A70,2))*(基特!$K$6:$K$495=F$58)*(基特!$N$6:$N$495&lt;&gt;""))</f>
        <v>1</v>
      </c>
      <c r="G70" s="343"/>
      <c r="H70" s="348">
        <f>SUMPRODUCT((LEFT(基特!$I$6:$I$495,2)=LEFT($A70,2))*(基特!$K$6:$K$495=H$58)*(基特!$N$6:$N$495&lt;&gt;""))</f>
        <v>2</v>
      </c>
      <c r="I70" s="343"/>
      <c r="J70" s="348">
        <f>SUMPRODUCT((LEFT(基特!$I$6:$I$495,2)=LEFT($A70,2))*(基特!$K$6:$K$495=J$58)*(基特!$N$6:$N$495&lt;&gt;""))</f>
        <v>5</v>
      </c>
      <c r="K70" s="343"/>
      <c r="L70" s="348">
        <f>SUMPRODUCT((LEFT(基特!$I$6:$I$495,2)=LEFT($A70,2))*(基特!$K$6:$K$495=L$58)*(基特!$N$6:$N$495&lt;&gt;""))</f>
        <v>13</v>
      </c>
      <c r="M70" s="343"/>
      <c r="N70" s="348">
        <f>SUMPRODUCT((LEFT(基特!$I$6:$I$495,2)=LEFT($A70,2))*(基特!$K$6:$K$495=N$58)*(基特!$N$6:$N$495&lt;&gt;""))</f>
        <v>0</v>
      </c>
      <c r="O70" s="343"/>
      <c r="P70" s="349">
        <f t="shared" si="0"/>
        <v>22</v>
      </c>
      <c r="Q70" s="350"/>
      <c r="R70" s="342">
        <f>SUMPRODUCT((LEFT(基指!$L$6:$L$196,2)=LEFT($A70,2))*(基指!$J$6:$J$196=R$58)*(基指!$O$6:$O$196&lt;&gt;""))</f>
        <v>0</v>
      </c>
      <c r="S70" s="343"/>
      <c r="T70" s="348">
        <f>SUMPRODUCT((LEFT(基指!$L$6:$L$196,2)=LEFT($A70,2))*(基指!$J$6:$J$196=T$58)*(基指!$O$6:$O$196&lt;&gt;""))</f>
        <v>1</v>
      </c>
      <c r="U70" s="343"/>
      <c r="V70" s="348">
        <f>SUMPRODUCT((LEFT(基指!$L$6:$L$196,2)=LEFT($A70,2))*(基指!$J$6:$J$196=V$58)*(基指!$O$6:$O$196&lt;&gt;""))</f>
        <v>1</v>
      </c>
      <c r="W70" s="343"/>
      <c r="X70" s="348">
        <f>SUMPRODUCT((LEFT(基指!$L$6:$L$196,2)=LEFT($A70,2))*(基指!$J$6:$J$196=X$58)*(基指!$O$6:$O$196&lt;&gt;""))</f>
        <v>0</v>
      </c>
      <c r="Y70" s="343"/>
      <c r="Z70" s="334">
        <f t="shared" si="1"/>
        <v>2</v>
      </c>
      <c r="AA70" s="335"/>
      <c r="AB70" s="342" t="s">
        <v>854</v>
      </c>
      <c r="AC70" s="343"/>
      <c r="AD70" s="333">
        <f>SUMPRODUCT((LEFT(士法!$D$6:$D$171,2)=LEFT($A70,2))*(RIGHT(士法!$G$6:$G$171,4)=AD$58)*(士法!$H$6:$H$171&lt;&gt;""))</f>
        <v>1</v>
      </c>
      <c r="AE70" s="332"/>
      <c r="AF70" s="333">
        <f>SUMPRODUCT((LEFT(士法!$D$6:$D$171,2)=LEFT($A70,2))*(RIGHT(士法!$G$6:$G$171,4)=AF$58)*(士法!$H$6:$H$171&lt;&gt;""))</f>
        <v>1</v>
      </c>
      <c r="AG70" s="332"/>
      <c r="AH70" s="334">
        <f t="shared" si="2"/>
        <v>2</v>
      </c>
      <c r="AI70" s="335"/>
      <c r="AJ70" s="336">
        <f t="shared" si="3"/>
        <v>26</v>
      </c>
      <c r="AK70" s="335"/>
    </row>
    <row r="71" spans="1:37" ht="14.25" hidden="1" x14ac:dyDescent="0.2">
      <c r="A71" s="353" t="s">
        <v>788</v>
      </c>
      <c r="B71" s="354"/>
      <c r="C71" s="355"/>
      <c r="D71" s="342">
        <f>SUMPRODUCT((LEFT(基特!$I$6:$I$495,2)=LEFT($A71,2))*(基特!$K$6:$K$495=D$58)*(基特!$N$6:$N$495&lt;&gt;""))</f>
        <v>1</v>
      </c>
      <c r="E71" s="343"/>
      <c r="F71" s="348">
        <f>SUMPRODUCT((LEFT(基特!$I$6:$I$495,2)=LEFT($A71,2))*(基特!$K$6:$K$495=F$58)*(基特!$N$6:$N$495&lt;&gt;""))</f>
        <v>1</v>
      </c>
      <c r="G71" s="343"/>
      <c r="H71" s="348">
        <f>SUMPRODUCT((LEFT(基特!$I$6:$I$495,2)=LEFT($A71,2))*(基特!$K$6:$K$495=H$58)*(基特!$N$6:$N$495&lt;&gt;""))</f>
        <v>5</v>
      </c>
      <c r="I71" s="343"/>
      <c r="J71" s="348">
        <f>SUMPRODUCT((LEFT(基特!$I$6:$I$495,2)=LEFT($A71,2))*(基特!$K$6:$K$495=J$58)*(基特!$N$6:$N$495&lt;&gt;""))</f>
        <v>8</v>
      </c>
      <c r="K71" s="343"/>
      <c r="L71" s="348">
        <f>SUMPRODUCT((LEFT(基特!$I$6:$I$495,2)=LEFT($A71,2))*(基特!$K$6:$K$495=L$58)*(基特!$N$6:$N$495&lt;&gt;""))</f>
        <v>6</v>
      </c>
      <c r="M71" s="343"/>
      <c r="N71" s="348">
        <f>SUMPRODUCT((LEFT(基特!$I$6:$I$495,2)=LEFT($A71,2))*(基特!$K$6:$K$495=N$58)*(基特!$N$6:$N$495&lt;&gt;""))</f>
        <v>0</v>
      </c>
      <c r="O71" s="343"/>
      <c r="P71" s="349">
        <f t="shared" si="0"/>
        <v>21</v>
      </c>
      <c r="Q71" s="350"/>
      <c r="R71" s="342">
        <f>SUMPRODUCT((LEFT(基指!$L$6:$L$196,2)=LEFT($A71,2))*(基指!$J$6:$J$196=R$58)*(基指!$O$6:$O$196&lt;&gt;""))</f>
        <v>1</v>
      </c>
      <c r="S71" s="343"/>
      <c r="T71" s="348">
        <f>SUMPRODUCT((LEFT(基指!$L$6:$L$196,2)=LEFT($A71,2))*(基指!$J$6:$J$196=T$58)*(基指!$O$6:$O$196&lt;&gt;""))</f>
        <v>2</v>
      </c>
      <c r="U71" s="343"/>
      <c r="V71" s="348">
        <f>SUMPRODUCT((LEFT(基指!$L$6:$L$196,2)=LEFT($A71,2))*(基指!$J$6:$J$196=V$58)*(基指!$O$6:$O$196&lt;&gt;""))</f>
        <v>1</v>
      </c>
      <c r="W71" s="343"/>
      <c r="X71" s="348">
        <f>SUMPRODUCT((LEFT(基指!$L$6:$L$196,2)=LEFT($A71,2))*(基指!$J$6:$J$196=X$58)*(基指!$O$6:$O$196&lt;&gt;""))</f>
        <v>0</v>
      </c>
      <c r="Y71" s="343"/>
      <c r="Z71" s="334">
        <f t="shared" si="1"/>
        <v>4</v>
      </c>
      <c r="AA71" s="335"/>
      <c r="AB71" s="342" t="s">
        <v>854</v>
      </c>
      <c r="AC71" s="343"/>
      <c r="AD71" s="333">
        <f>SUMPRODUCT((LEFT(士法!$D$6:$D$171,2)=LEFT($A71,2))*(RIGHT(士法!$G$6:$G$171,4)=AD$58)*(士法!$H$6:$H$171&lt;&gt;""))</f>
        <v>0</v>
      </c>
      <c r="AE71" s="332"/>
      <c r="AF71" s="333">
        <f>SUMPRODUCT((LEFT(士法!$D$6:$D$171,2)=LEFT($A71,2))*(RIGHT(士法!$G$6:$G$171,4)=AF$58)*(士法!$H$6:$H$171&lt;&gt;""))</f>
        <v>0</v>
      </c>
      <c r="AG71" s="332"/>
      <c r="AH71" s="334">
        <f t="shared" si="2"/>
        <v>0</v>
      </c>
      <c r="AI71" s="335"/>
      <c r="AJ71" s="336">
        <f t="shared" si="3"/>
        <v>25</v>
      </c>
      <c r="AK71" s="335"/>
    </row>
    <row r="72" spans="1:37" ht="14.25" hidden="1" x14ac:dyDescent="0.2">
      <c r="A72" s="353" t="s">
        <v>789</v>
      </c>
      <c r="B72" s="354"/>
      <c r="C72" s="355"/>
      <c r="D72" s="342">
        <f>SUMPRODUCT((LEFT(基特!$I$6:$I$495,2)=LEFT($A72,2))*(基特!$K$6:$K$495=D$58)*(基特!$N$6:$N$495&lt;&gt;""))</f>
        <v>1</v>
      </c>
      <c r="E72" s="343"/>
      <c r="F72" s="348">
        <f>SUMPRODUCT((LEFT(基特!$I$6:$I$495,2)=LEFT($A72,2))*(基特!$K$6:$K$495=F$58)*(基特!$N$6:$N$495&lt;&gt;""))</f>
        <v>0</v>
      </c>
      <c r="G72" s="343"/>
      <c r="H72" s="348">
        <f>SUMPRODUCT((LEFT(基特!$I$6:$I$495,2)=LEFT($A72,2))*(基特!$K$6:$K$495=H$58)*(基特!$N$6:$N$495&lt;&gt;""))</f>
        <v>1</v>
      </c>
      <c r="I72" s="343"/>
      <c r="J72" s="348">
        <f>SUMPRODUCT((LEFT(基特!$I$6:$I$495,2)=LEFT($A72,2))*(基特!$K$6:$K$495=J$58)*(基特!$N$6:$N$495&lt;&gt;""))</f>
        <v>3</v>
      </c>
      <c r="K72" s="343"/>
      <c r="L72" s="348">
        <f>SUMPRODUCT((LEFT(基特!$I$6:$I$495,2)=LEFT($A72,2))*(基特!$K$6:$K$495=L$58)*(基特!$N$6:$N$495&lt;&gt;""))</f>
        <v>0</v>
      </c>
      <c r="M72" s="343"/>
      <c r="N72" s="348">
        <f>SUMPRODUCT((LEFT(基特!$I$6:$I$495,2)=LEFT($A72,2))*(基特!$K$6:$K$495=N$58)*(基特!$N$6:$N$495&lt;&gt;""))</f>
        <v>19</v>
      </c>
      <c r="O72" s="343"/>
      <c r="P72" s="349">
        <f t="shared" si="0"/>
        <v>24</v>
      </c>
      <c r="Q72" s="350"/>
      <c r="R72" s="342">
        <f>SUMPRODUCT((LEFT(基指!$L$6:$L$196,2)=LEFT($A72,2))*(基指!$J$6:$J$196=R$58)*(基指!$O$6:$O$196&lt;&gt;""))</f>
        <v>13</v>
      </c>
      <c r="S72" s="343"/>
      <c r="T72" s="348">
        <f>SUMPRODUCT((LEFT(基指!$L$6:$L$196,2)=LEFT($A72,2))*(基指!$J$6:$J$196=T$58)*(基指!$O$6:$O$196&lt;&gt;""))</f>
        <v>3</v>
      </c>
      <c r="U72" s="343"/>
      <c r="V72" s="348">
        <f>SUMPRODUCT((LEFT(基指!$L$6:$L$196,2)=LEFT($A72,2))*(基指!$J$6:$J$196=V$58)*(基指!$O$6:$O$196&lt;&gt;""))</f>
        <v>1</v>
      </c>
      <c r="W72" s="343"/>
      <c r="X72" s="348">
        <f>SUMPRODUCT((LEFT(基指!$L$6:$L$196,2)=LEFT($A72,2))*(基指!$J$6:$J$196=X$58)*(基指!$O$6:$O$196&lt;&gt;""))</f>
        <v>2</v>
      </c>
      <c r="Y72" s="343"/>
      <c r="Z72" s="334">
        <f t="shared" si="1"/>
        <v>19</v>
      </c>
      <c r="AA72" s="335"/>
      <c r="AB72" s="342" t="s">
        <v>854</v>
      </c>
      <c r="AC72" s="343"/>
      <c r="AD72" s="333">
        <f>SUMPRODUCT((LEFT(士法!$D$6:$D$171,2)=LEFT($A72,2))*(RIGHT(士法!$G$6:$G$171,4)=AD$58)*(士法!$H$6:$H$171&lt;&gt;""))</f>
        <v>1</v>
      </c>
      <c r="AE72" s="332"/>
      <c r="AF72" s="333">
        <f>SUMPRODUCT((LEFT(士法!$D$6:$D$171,2)=LEFT($A72,2))*(RIGHT(士法!$G$6:$G$171,4)=AF$58)*(士法!$H$6:$H$171&lt;&gt;""))</f>
        <v>1</v>
      </c>
      <c r="AG72" s="332"/>
      <c r="AH72" s="334">
        <f t="shared" si="2"/>
        <v>2</v>
      </c>
      <c r="AI72" s="335"/>
      <c r="AJ72" s="336">
        <f t="shared" si="3"/>
        <v>45</v>
      </c>
      <c r="AK72" s="335"/>
    </row>
    <row r="73" spans="1:37" ht="14.25" hidden="1" x14ac:dyDescent="0.2">
      <c r="A73" s="353" t="s">
        <v>751</v>
      </c>
      <c r="B73" s="354"/>
      <c r="C73" s="355"/>
      <c r="D73" s="342">
        <f>SUMPRODUCT((LEFT(基特!$I$6:$I$495,2)=LEFT($A73,2))*(基特!$K$6:$K$495=D$58)*(基特!$N$6:$N$495&lt;&gt;""))</f>
        <v>1</v>
      </c>
      <c r="E73" s="343"/>
      <c r="F73" s="348">
        <f>SUMPRODUCT((LEFT(基特!$I$6:$I$495,2)=LEFT($A73,2))*(基特!$K$6:$K$495=F$58)*(基特!$N$6:$N$495&lt;&gt;""))</f>
        <v>3</v>
      </c>
      <c r="G73" s="343"/>
      <c r="H73" s="348">
        <f>SUMPRODUCT((LEFT(基特!$I$6:$I$495,2)=LEFT($A73,2))*(基特!$K$6:$K$495=H$58)*(基特!$N$6:$N$495&lt;&gt;""))</f>
        <v>3</v>
      </c>
      <c r="I73" s="343"/>
      <c r="J73" s="348">
        <f>SUMPRODUCT((LEFT(基特!$I$6:$I$495,2)=LEFT($A73,2))*(基特!$K$6:$K$495=J$58)*(基特!$N$6:$N$495&lt;&gt;""))</f>
        <v>6</v>
      </c>
      <c r="K73" s="343"/>
      <c r="L73" s="348">
        <f>SUMPRODUCT((LEFT(基特!$I$6:$I$495,2)=LEFT($A73,2))*(基特!$K$6:$K$495=L$58)*(基特!$N$6:$N$495&lt;&gt;""))</f>
        <v>0</v>
      </c>
      <c r="M73" s="343"/>
      <c r="N73" s="348">
        <f>SUMPRODUCT((LEFT(基特!$I$6:$I$495,2)=LEFT($A73,2))*(基特!$K$6:$K$495=N$58)*(基特!$N$6:$N$495&lt;&gt;""))</f>
        <v>0</v>
      </c>
      <c r="O73" s="343"/>
      <c r="P73" s="349">
        <f t="shared" si="0"/>
        <v>13</v>
      </c>
      <c r="Q73" s="350"/>
      <c r="R73" s="342">
        <f>SUMPRODUCT((LEFT(基指!$L$6:$L$196,2)=LEFT($A73,2))*(基指!$J$6:$J$196=R$58)*(基指!$O$6:$O$196&lt;&gt;""))</f>
        <v>3</v>
      </c>
      <c r="S73" s="343"/>
      <c r="T73" s="348">
        <f>SUMPRODUCT((LEFT(基指!$L$6:$L$196,2)=LEFT($A73,2))*(基指!$J$6:$J$196=T$58)*(基指!$O$6:$O$196&lt;&gt;""))</f>
        <v>2</v>
      </c>
      <c r="U73" s="343"/>
      <c r="V73" s="348">
        <f>SUMPRODUCT((LEFT(基指!$L$6:$L$196,2)=LEFT($A73,2))*(基指!$J$6:$J$196=V$58)*(基指!$O$6:$O$196&lt;&gt;""))</f>
        <v>1</v>
      </c>
      <c r="W73" s="343"/>
      <c r="X73" s="348">
        <f>SUMPRODUCT((LEFT(基指!$L$6:$L$196,2)=LEFT($A73,2))*(基指!$J$6:$J$196=X$58)*(基指!$O$6:$O$196&lt;&gt;""))</f>
        <v>0</v>
      </c>
      <c r="Y73" s="343"/>
      <c r="Z73" s="334">
        <f t="shared" si="1"/>
        <v>6</v>
      </c>
      <c r="AA73" s="335"/>
      <c r="AB73" s="342" t="s">
        <v>854</v>
      </c>
      <c r="AC73" s="343"/>
      <c r="AD73" s="333">
        <f>SUMPRODUCT((LEFT(士法!$D$6:$D$171,2)=LEFT($A73,2))*(RIGHT(士法!$G$6:$G$171,4)=AD$58)*(士法!$H$6:$H$171&lt;&gt;""))</f>
        <v>1</v>
      </c>
      <c r="AE73" s="332"/>
      <c r="AF73" s="333">
        <f>SUMPRODUCT((LEFT(士法!$D$6:$D$171,2)=LEFT($A73,2))*(RIGHT(士法!$G$6:$G$171,4)=AF$58)*(士法!$H$6:$H$171&lt;&gt;""))</f>
        <v>1</v>
      </c>
      <c r="AG73" s="332"/>
      <c r="AH73" s="334">
        <f t="shared" si="2"/>
        <v>2</v>
      </c>
      <c r="AI73" s="335"/>
      <c r="AJ73" s="336">
        <f t="shared" si="3"/>
        <v>21</v>
      </c>
      <c r="AK73" s="335"/>
    </row>
    <row r="74" spans="1:37" ht="14.25" hidden="1" x14ac:dyDescent="0.2">
      <c r="A74" s="353" t="s">
        <v>790</v>
      </c>
      <c r="B74" s="354"/>
      <c r="C74" s="355"/>
      <c r="D74" s="342">
        <f>SUMPRODUCT((LEFT(基特!$I$6:$I$495,2)=LEFT($A74,2))*(基特!$K$6:$K$495=D$58)*(基特!$N$6:$N$495&lt;&gt;""))</f>
        <v>1</v>
      </c>
      <c r="E74" s="343"/>
      <c r="F74" s="348">
        <f>SUMPRODUCT((LEFT(基特!$I$6:$I$495,2)=LEFT($A74,2))*(基特!$K$6:$K$495=F$58)*(基特!$N$6:$N$495&lt;&gt;""))</f>
        <v>1</v>
      </c>
      <c r="G74" s="343"/>
      <c r="H74" s="348">
        <f>SUMPRODUCT((LEFT(基特!$I$6:$I$495,2)=LEFT($A74,2))*(基特!$K$6:$K$495=H$58)*(基特!$N$6:$N$495&lt;&gt;""))</f>
        <v>1</v>
      </c>
      <c r="I74" s="343"/>
      <c r="J74" s="348">
        <f>SUMPRODUCT((LEFT(基特!$I$6:$I$495,2)=LEFT($A74,2))*(基特!$K$6:$K$495=J$58)*(基特!$N$6:$N$495&lt;&gt;""))</f>
        <v>2</v>
      </c>
      <c r="K74" s="343"/>
      <c r="L74" s="348">
        <f>SUMPRODUCT((LEFT(基特!$I$6:$I$495,2)=LEFT($A74,2))*(基特!$K$6:$K$495=L$58)*(基特!$N$6:$N$495&lt;&gt;""))</f>
        <v>0</v>
      </c>
      <c r="M74" s="343"/>
      <c r="N74" s="348">
        <f>SUMPRODUCT((LEFT(基特!$I$6:$I$495,2)=LEFT($A74,2))*(基特!$K$6:$K$495=N$58)*(基特!$N$6:$N$495&lt;&gt;""))</f>
        <v>0</v>
      </c>
      <c r="O74" s="343"/>
      <c r="P74" s="349">
        <f t="shared" si="0"/>
        <v>5</v>
      </c>
      <c r="Q74" s="350"/>
      <c r="R74" s="342">
        <f>SUMPRODUCT((LEFT(基指!$L$6:$L$196,2)=LEFT($A74,2))*(基指!$J$6:$J$196=R$58)*(基指!$O$6:$O$196&lt;&gt;""))</f>
        <v>0</v>
      </c>
      <c r="S74" s="343"/>
      <c r="T74" s="348">
        <f>SUMPRODUCT((LEFT(基指!$L$6:$L$196,2)=LEFT($A74,2))*(基指!$J$6:$J$196=T$58)*(基指!$O$6:$O$196&lt;&gt;""))</f>
        <v>0</v>
      </c>
      <c r="U74" s="343"/>
      <c r="V74" s="348">
        <f>SUMPRODUCT((LEFT(基指!$L$6:$L$196,2)=LEFT($A74,2))*(基指!$J$6:$J$196=V$58)*(基指!$O$6:$O$196&lt;&gt;""))</f>
        <v>2</v>
      </c>
      <c r="W74" s="343"/>
      <c r="X74" s="348">
        <f>SUMPRODUCT((LEFT(基指!$L$6:$L$196,2)=LEFT($A74,2))*(基指!$J$6:$J$196=X$58)*(基指!$O$6:$O$196&lt;&gt;""))</f>
        <v>0</v>
      </c>
      <c r="Y74" s="343"/>
      <c r="Z74" s="334">
        <f t="shared" si="1"/>
        <v>2</v>
      </c>
      <c r="AA74" s="335"/>
      <c r="AB74" s="342" t="s">
        <v>854</v>
      </c>
      <c r="AC74" s="343"/>
      <c r="AD74" s="333">
        <f>SUMPRODUCT((LEFT(士法!$D$6:$D$171,2)=LEFT($A74,2))*(RIGHT(士法!$G$6:$G$171,4)=AD$58)*(士法!$H$6:$H$171&lt;&gt;""))</f>
        <v>1</v>
      </c>
      <c r="AE74" s="332"/>
      <c r="AF74" s="333">
        <f>SUMPRODUCT((LEFT(士法!$D$6:$D$171,2)=LEFT($A74,2))*(RIGHT(士法!$G$6:$G$171,4)=AF$58)*(士法!$H$6:$H$171&lt;&gt;""))</f>
        <v>0</v>
      </c>
      <c r="AG74" s="332"/>
      <c r="AH74" s="334">
        <f t="shared" si="2"/>
        <v>1</v>
      </c>
      <c r="AI74" s="335"/>
      <c r="AJ74" s="336">
        <f t="shared" si="3"/>
        <v>8</v>
      </c>
      <c r="AK74" s="335"/>
    </row>
    <row r="75" spans="1:37" ht="14.25" hidden="1" x14ac:dyDescent="0.2">
      <c r="A75" s="353" t="s">
        <v>791</v>
      </c>
      <c r="B75" s="354"/>
      <c r="C75" s="355"/>
      <c r="D75" s="342">
        <f>SUMPRODUCT((LEFT(基特!$I$6:$I$495,2)=LEFT($A75,2))*(基特!$K$6:$K$495=D$58)*(基特!$N$6:$N$495&lt;&gt;""))</f>
        <v>1</v>
      </c>
      <c r="E75" s="343"/>
      <c r="F75" s="348">
        <f>SUMPRODUCT((LEFT(基特!$I$6:$I$495,2)=LEFT($A75,2))*(基特!$K$6:$K$495=F$58)*(基特!$N$6:$N$495&lt;&gt;""))</f>
        <v>0</v>
      </c>
      <c r="G75" s="343"/>
      <c r="H75" s="348">
        <f>SUMPRODUCT((LEFT(基特!$I$6:$I$495,2)=LEFT($A75,2))*(基特!$K$6:$K$495=H$58)*(基特!$N$6:$N$495&lt;&gt;""))</f>
        <v>1</v>
      </c>
      <c r="I75" s="343"/>
      <c r="J75" s="348">
        <f>SUMPRODUCT((LEFT(基特!$I$6:$I$495,2)=LEFT($A75,2))*(基特!$K$6:$K$495=J$58)*(基特!$N$6:$N$495&lt;&gt;""))</f>
        <v>0</v>
      </c>
      <c r="K75" s="343"/>
      <c r="L75" s="348">
        <f>SUMPRODUCT((LEFT(基特!$I$6:$I$495,2)=LEFT($A75,2))*(基特!$K$6:$K$495=L$58)*(基特!$N$6:$N$495&lt;&gt;""))</f>
        <v>0</v>
      </c>
      <c r="M75" s="343"/>
      <c r="N75" s="348">
        <f>SUMPRODUCT((LEFT(基特!$I$6:$I$495,2)=LEFT($A75,2))*(基特!$K$6:$K$495=N$58)*(基特!$N$6:$N$495&lt;&gt;""))</f>
        <v>0</v>
      </c>
      <c r="O75" s="343"/>
      <c r="P75" s="349">
        <f t="shared" si="0"/>
        <v>2</v>
      </c>
      <c r="Q75" s="350"/>
      <c r="R75" s="342">
        <f>SUMPRODUCT((LEFT(基指!$L$6:$L$196,2)=LEFT($A75,2))*(基指!$J$6:$J$196=R$58)*(基指!$O$6:$O$196&lt;&gt;""))</f>
        <v>0</v>
      </c>
      <c r="S75" s="343"/>
      <c r="T75" s="348">
        <f>SUMPRODUCT((LEFT(基指!$L$6:$L$196,2)=LEFT($A75,2))*(基指!$J$6:$J$196=T$58)*(基指!$O$6:$O$196&lt;&gt;""))</f>
        <v>0</v>
      </c>
      <c r="U75" s="343"/>
      <c r="V75" s="348">
        <f>SUMPRODUCT((LEFT(基指!$L$6:$L$196,2)=LEFT($A75,2))*(基指!$J$6:$J$196=V$58)*(基指!$O$6:$O$196&lt;&gt;""))</f>
        <v>1</v>
      </c>
      <c r="W75" s="343"/>
      <c r="X75" s="348">
        <f>SUMPRODUCT((LEFT(基指!$L$6:$L$196,2)=LEFT($A75,2))*(基指!$J$6:$J$196=X$58)*(基指!$O$6:$O$196&lt;&gt;""))</f>
        <v>0</v>
      </c>
      <c r="Y75" s="343"/>
      <c r="Z75" s="334">
        <f t="shared" si="1"/>
        <v>1</v>
      </c>
      <c r="AA75" s="335"/>
      <c r="AB75" s="342" t="s">
        <v>854</v>
      </c>
      <c r="AC75" s="343"/>
      <c r="AD75" s="333">
        <f>SUMPRODUCT((LEFT(士法!$D$6:$D$171,2)=LEFT($A75,2))*(RIGHT(士法!$G$6:$G$171,4)=AD$58)*(士法!$H$6:$H$171&lt;&gt;""))</f>
        <v>1</v>
      </c>
      <c r="AE75" s="332"/>
      <c r="AF75" s="333">
        <f>SUMPRODUCT((LEFT(士法!$D$6:$D$171,2)=LEFT($A75,2))*(RIGHT(士法!$G$6:$G$171,4)=AF$58)*(士法!$H$6:$H$171&lt;&gt;""))</f>
        <v>1</v>
      </c>
      <c r="AG75" s="332"/>
      <c r="AH75" s="334">
        <f t="shared" si="2"/>
        <v>2</v>
      </c>
      <c r="AI75" s="335"/>
      <c r="AJ75" s="336">
        <f t="shared" si="3"/>
        <v>5</v>
      </c>
      <c r="AK75" s="335"/>
    </row>
    <row r="76" spans="1:37" ht="14.25" hidden="1" x14ac:dyDescent="0.2">
      <c r="A76" s="353" t="s">
        <v>792</v>
      </c>
      <c r="B76" s="354"/>
      <c r="C76" s="355"/>
      <c r="D76" s="342">
        <f>SUMPRODUCT((LEFT(基特!$I$6:$I$495,2)=LEFT($A76,2))*(基特!$K$6:$K$495=D$58)*(基特!$N$6:$N$495&lt;&gt;""))</f>
        <v>1</v>
      </c>
      <c r="E76" s="343"/>
      <c r="F76" s="348">
        <f>SUMPRODUCT((LEFT(基特!$I$6:$I$495,2)=LEFT($A76,2))*(基特!$K$6:$K$495=F$58)*(基特!$N$6:$N$495&lt;&gt;""))</f>
        <v>0</v>
      </c>
      <c r="G76" s="343"/>
      <c r="H76" s="348">
        <f>SUMPRODUCT((LEFT(基特!$I$6:$I$495,2)=LEFT($A76,2))*(基特!$K$6:$K$495=H$58)*(基特!$N$6:$N$495&lt;&gt;""))</f>
        <v>0</v>
      </c>
      <c r="I76" s="343"/>
      <c r="J76" s="348">
        <f>SUMPRODUCT((LEFT(基特!$I$6:$I$495,2)=LEFT($A76,2))*(基特!$K$6:$K$495=J$58)*(基特!$N$6:$N$495&lt;&gt;""))</f>
        <v>1</v>
      </c>
      <c r="K76" s="343"/>
      <c r="L76" s="348">
        <f>SUMPRODUCT((LEFT(基特!$I$6:$I$495,2)=LEFT($A76,2))*(基特!$K$6:$K$495=L$58)*(基特!$N$6:$N$495&lt;&gt;""))</f>
        <v>1</v>
      </c>
      <c r="M76" s="343"/>
      <c r="N76" s="348">
        <f>SUMPRODUCT((LEFT(基特!$I$6:$I$495,2)=LEFT($A76,2))*(基特!$K$6:$K$495=N$58)*(基特!$N$6:$N$495&lt;&gt;""))</f>
        <v>0</v>
      </c>
      <c r="O76" s="343"/>
      <c r="P76" s="349">
        <f t="shared" si="0"/>
        <v>3</v>
      </c>
      <c r="Q76" s="350"/>
      <c r="R76" s="342">
        <f>SUMPRODUCT((LEFT(基指!$L$6:$L$196,2)=LEFT($A76,2))*(基指!$J$6:$J$196=R$58)*(基指!$O$6:$O$196&lt;&gt;""))</f>
        <v>0</v>
      </c>
      <c r="S76" s="343"/>
      <c r="T76" s="348">
        <f>SUMPRODUCT((LEFT(基指!$L$6:$L$196,2)=LEFT($A76,2))*(基指!$J$6:$J$196=T$58)*(基指!$O$6:$O$196&lt;&gt;""))</f>
        <v>0</v>
      </c>
      <c r="U76" s="343"/>
      <c r="V76" s="348">
        <f>SUMPRODUCT((LEFT(基指!$L$6:$L$196,2)=LEFT($A76,2))*(基指!$J$6:$J$196=V$58)*(基指!$O$6:$O$196&lt;&gt;""))</f>
        <v>1</v>
      </c>
      <c r="W76" s="343"/>
      <c r="X76" s="348">
        <f>SUMPRODUCT((LEFT(基指!$L$6:$L$196,2)=LEFT($A76,2))*(基指!$J$6:$J$196=X$58)*(基指!$O$6:$O$196&lt;&gt;""))</f>
        <v>0</v>
      </c>
      <c r="Y76" s="343"/>
      <c r="Z76" s="334">
        <f t="shared" si="1"/>
        <v>1</v>
      </c>
      <c r="AA76" s="335"/>
      <c r="AB76" s="342" t="s">
        <v>854</v>
      </c>
      <c r="AC76" s="343"/>
      <c r="AD76" s="333">
        <f>SUMPRODUCT((LEFT(士法!$D$6:$D$171,2)=LEFT($A76,2))*(RIGHT(士法!$G$6:$G$171,4)=AD$58)*(士法!$H$6:$H$171&lt;&gt;""))</f>
        <v>0</v>
      </c>
      <c r="AE76" s="332"/>
      <c r="AF76" s="333">
        <f>SUMPRODUCT((LEFT(士法!$D$6:$D$171,2)=LEFT($A76,2))*(RIGHT(士法!$G$6:$G$171,4)=AF$58)*(士法!$H$6:$H$171&lt;&gt;""))</f>
        <v>0</v>
      </c>
      <c r="AG76" s="332"/>
      <c r="AH76" s="334">
        <f t="shared" si="2"/>
        <v>0</v>
      </c>
      <c r="AI76" s="335"/>
      <c r="AJ76" s="336">
        <f t="shared" si="3"/>
        <v>4</v>
      </c>
      <c r="AK76" s="335"/>
    </row>
    <row r="77" spans="1:37" ht="14.25" hidden="1" x14ac:dyDescent="0.2">
      <c r="A77" s="353" t="s">
        <v>793</v>
      </c>
      <c r="B77" s="354"/>
      <c r="C77" s="355"/>
      <c r="D77" s="342">
        <f>SUMPRODUCT((LEFT(基特!$I$6:$I$495,2)=LEFT($A77,2))*(基特!$K$6:$K$495=D$58)*(基特!$N$6:$N$495&lt;&gt;""))</f>
        <v>1</v>
      </c>
      <c r="E77" s="343"/>
      <c r="F77" s="348">
        <f>SUMPRODUCT((LEFT(基特!$I$6:$I$495,2)=LEFT($A77,2))*(基特!$K$6:$K$495=F$58)*(基特!$N$6:$N$495&lt;&gt;""))</f>
        <v>0</v>
      </c>
      <c r="G77" s="343"/>
      <c r="H77" s="348">
        <f>SUMPRODUCT((LEFT(基特!$I$6:$I$495,2)=LEFT($A77,2))*(基特!$K$6:$K$495=H$58)*(基特!$N$6:$N$495&lt;&gt;""))</f>
        <v>1</v>
      </c>
      <c r="I77" s="343"/>
      <c r="J77" s="348">
        <f>SUMPRODUCT((LEFT(基特!$I$6:$I$495,2)=LEFT($A77,2))*(基特!$K$6:$K$495=J$58)*(基特!$N$6:$N$495&lt;&gt;""))</f>
        <v>0</v>
      </c>
      <c r="K77" s="343"/>
      <c r="L77" s="348">
        <f>SUMPRODUCT((LEFT(基特!$I$6:$I$495,2)=LEFT($A77,2))*(基特!$K$6:$K$495=L$58)*(基特!$N$6:$N$495&lt;&gt;""))</f>
        <v>0</v>
      </c>
      <c r="M77" s="343"/>
      <c r="N77" s="348">
        <f>SUMPRODUCT((LEFT(基特!$I$6:$I$495,2)=LEFT($A77,2))*(基特!$K$6:$K$495=N$58)*(基特!$N$6:$N$495&lt;&gt;""))</f>
        <v>0</v>
      </c>
      <c r="O77" s="343"/>
      <c r="P77" s="349">
        <f t="shared" si="0"/>
        <v>2</v>
      </c>
      <c r="Q77" s="350"/>
      <c r="R77" s="342">
        <f>SUMPRODUCT((LEFT(基指!$L$6:$L$196,2)=LEFT($A77,2))*(基指!$J$6:$J$196=R$58)*(基指!$O$6:$O$196&lt;&gt;""))</f>
        <v>0</v>
      </c>
      <c r="S77" s="343"/>
      <c r="T77" s="348">
        <f>SUMPRODUCT((LEFT(基指!$L$6:$L$196,2)=LEFT($A77,2))*(基指!$J$6:$J$196=T$58)*(基指!$O$6:$O$196&lt;&gt;""))</f>
        <v>0</v>
      </c>
      <c r="U77" s="343"/>
      <c r="V77" s="348">
        <f>SUMPRODUCT((LEFT(基指!$L$6:$L$196,2)=LEFT($A77,2))*(基指!$J$6:$J$196=V$58)*(基指!$O$6:$O$196&lt;&gt;""))</f>
        <v>1</v>
      </c>
      <c r="W77" s="343"/>
      <c r="X77" s="348">
        <f>SUMPRODUCT((LEFT(基指!$L$6:$L$196,2)=LEFT($A77,2))*(基指!$J$6:$J$196=X$58)*(基指!$O$6:$O$196&lt;&gt;""))</f>
        <v>0</v>
      </c>
      <c r="Y77" s="343"/>
      <c r="Z77" s="334">
        <f t="shared" si="1"/>
        <v>1</v>
      </c>
      <c r="AA77" s="335"/>
      <c r="AB77" s="342" t="s">
        <v>854</v>
      </c>
      <c r="AC77" s="343"/>
      <c r="AD77" s="333">
        <f>SUMPRODUCT((LEFT(士法!$D$6:$D$171,2)=LEFT($A77,2))*(RIGHT(士法!$G$6:$G$171,4)=AD$58)*(士法!$H$6:$H$171&lt;&gt;""))</f>
        <v>0</v>
      </c>
      <c r="AE77" s="332"/>
      <c r="AF77" s="333">
        <f>SUMPRODUCT((LEFT(士法!$D$6:$D$171,2)=LEFT($A77,2))*(RIGHT(士法!$G$6:$G$171,4)=AF$58)*(士法!$H$6:$H$171&lt;&gt;""))</f>
        <v>0</v>
      </c>
      <c r="AG77" s="332"/>
      <c r="AH77" s="334">
        <f t="shared" si="2"/>
        <v>0</v>
      </c>
      <c r="AI77" s="335"/>
      <c r="AJ77" s="336">
        <f t="shared" si="3"/>
        <v>3</v>
      </c>
      <c r="AK77" s="335"/>
    </row>
    <row r="78" spans="1:37" ht="14.25" hidden="1" x14ac:dyDescent="0.2">
      <c r="A78" s="353" t="s">
        <v>794</v>
      </c>
      <c r="B78" s="354"/>
      <c r="C78" s="355"/>
      <c r="D78" s="342">
        <f>SUMPRODUCT((LEFT(基特!$I$6:$I$495,2)=LEFT($A78,2))*(基特!$K$6:$K$495=D$58)*(基特!$N$6:$N$495&lt;&gt;""))</f>
        <v>1</v>
      </c>
      <c r="E78" s="343"/>
      <c r="F78" s="348">
        <f>SUMPRODUCT((LEFT(基特!$I$6:$I$495,2)=LEFT($A78,2))*(基特!$K$6:$K$495=F$58)*(基特!$N$6:$N$495&lt;&gt;""))</f>
        <v>0</v>
      </c>
      <c r="G78" s="343"/>
      <c r="H78" s="348">
        <f>SUMPRODUCT((LEFT(基特!$I$6:$I$495,2)=LEFT($A78,2))*(基特!$K$6:$K$495=H$58)*(基特!$N$6:$N$495&lt;&gt;""))</f>
        <v>0</v>
      </c>
      <c r="I78" s="343"/>
      <c r="J78" s="348">
        <f>SUMPRODUCT((LEFT(基特!$I$6:$I$495,2)=LEFT($A78,2))*(基特!$K$6:$K$495=J$58)*(基特!$N$6:$N$495&lt;&gt;""))</f>
        <v>1</v>
      </c>
      <c r="K78" s="343"/>
      <c r="L78" s="348">
        <f>SUMPRODUCT((LEFT(基特!$I$6:$I$495,2)=LEFT($A78,2))*(基特!$K$6:$K$495=L$58)*(基特!$N$6:$N$495&lt;&gt;""))</f>
        <v>0</v>
      </c>
      <c r="M78" s="343"/>
      <c r="N78" s="348">
        <f>SUMPRODUCT((LEFT(基特!$I$6:$I$495,2)=LEFT($A78,2))*(基特!$K$6:$K$495=N$58)*(基特!$N$6:$N$495&lt;&gt;""))</f>
        <v>0</v>
      </c>
      <c r="O78" s="343"/>
      <c r="P78" s="349">
        <f t="shared" si="0"/>
        <v>2</v>
      </c>
      <c r="Q78" s="350"/>
      <c r="R78" s="342">
        <f>SUMPRODUCT((LEFT(基指!$L$6:$L$196,2)=LEFT($A78,2))*(基指!$J$6:$J$196=R$58)*(基指!$O$6:$O$196&lt;&gt;""))</f>
        <v>0</v>
      </c>
      <c r="S78" s="343"/>
      <c r="T78" s="348">
        <f>SUMPRODUCT((LEFT(基指!$L$6:$L$196,2)=LEFT($A78,2))*(基指!$J$6:$J$196=T$58)*(基指!$O$6:$O$196&lt;&gt;""))</f>
        <v>1</v>
      </c>
      <c r="U78" s="343"/>
      <c r="V78" s="348">
        <f>SUMPRODUCT((LEFT(基指!$L$6:$L$196,2)=LEFT($A78,2))*(基指!$J$6:$J$196=V$58)*(基指!$O$6:$O$196&lt;&gt;""))</f>
        <v>1</v>
      </c>
      <c r="W78" s="343"/>
      <c r="X78" s="348">
        <f>SUMPRODUCT((LEFT(基指!$L$6:$L$196,2)=LEFT($A78,2))*(基指!$J$6:$J$196=X$58)*(基指!$O$6:$O$196&lt;&gt;""))</f>
        <v>0</v>
      </c>
      <c r="Y78" s="343"/>
      <c r="Z78" s="334">
        <f t="shared" si="1"/>
        <v>2</v>
      </c>
      <c r="AA78" s="335"/>
      <c r="AB78" s="342" t="s">
        <v>854</v>
      </c>
      <c r="AC78" s="343"/>
      <c r="AD78" s="333">
        <f>SUMPRODUCT((LEFT(士法!$D$6:$D$171,2)=LEFT($A78,2))*(RIGHT(士法!$G$6:$G$171,4)=AD$58)*(士法!$H$6:$H$171&lt;&gt;""))</f>
        <v>0</v>
      </c>
      <c r="AE78" s="332"/>
      <c r="AF78" s="333">
        <f>SUMPRODUCT((LEFT(士法!$D$6:$D$171,2)=LEFT($A78,2))*(RIGHT(士法!$G$6:$G$171,4)=AF$58)*(士法!$H$6:$H$171&lt;&gt;""))</f>
        <v>0</v>
      </c>
      <c r="AG78" s="332"/>
      <c r="AH78" s="334">
        <f t="shared" si="2"/>
        <v>0</v>
      </c>
      <c r="AI78" s="335"/>
      <c r="AJ78" s="336">
        <f t="shared" si="3"/>
        <v>4</v>
      </c>
      <c r="AK78" s="335"/>
    </row>
    <row r="79" spans="1:37" ht="14.25" hidden="1" x14ac:dyDescent="0.2">
      <c r="A79" s="353" t="s">
        <v>795</v>
      </c>
      <c r="B79" s="354"/>
      <c r="C79" s="355"/>
      <c r="D79" s="342">
        <f>SUMPRODUCT((LEFT(基特!$I$6:$I$495,2)=LEFT($A79,2))*(基特!$K$6:$K$495=D$58)*(基特!$N$6:$N$495&lt;&gt;""))</f>
        <v>1</v>
      </c>
      <c r="E79" s="343"/>
      <c r="F79" s="348">
        <f>SUMPRODUCT((LEFT(基特!$I$6:$I$495,2)=LEFT($A79,2))*(基特!$K$6:$K$495=F$58)*(基特!$N$6:$N$495&lt;&gt;""))</f>
        <v>0</v>
      </c>
      <c r="G79" s="343"/>
      <c r="H79" s="348">
        <f>SUMPRODUCT((LEFT(基特!$I$6:$I$495,2)=LEFT($A79,2))*(基特!$K$6:$K$495=H$58)*(基特!$N$6:$N$495&lt;&gt;""))</f>
        <v>1</v>
      </c>
      <c r="I79" s="343"/>
      <c r="J79" s="348">
        <f>SUMPRODUCT((LEFT(基特!$I$6:$I$495,2)=LEFT($A79,2))*(基特!$K$6:$K$495=J$58)*(基特!$N$6:$N$495&lt;&gt;""))</f>
        <v>1</v>
      </c>
      <c r="K79" s="343"/>
      <c r="L79" s="348">
        <f>SUMPRODUCT((LEFT(基特!$I$6:$I$495,2)=LEFT($A79,2))*(基特!$K$6:$K$495=L$58)*(基特!$N$6:$N$495&lt;&gt;""))</f>
        <v>2</v>
      </c>
      <c r="M79" s="343"/>
      <c r="N79" s="348">
        <f>SUMPRODUCT((LEFT(基特!$I$6:$I$495,2)=LEFT($A79,2))*(基特!$K$6:$K$495=N$58)*(基特!$N$6:$N$495&lt;&gt;""))</f>
        <v>0</v>
      </c>
      <c r="O79" s="343"/>
      <c r="P79" s="349">
        <f t="shared" si="0"/>
        <v>5</v>
      </c>
      <c r="Q79" s="350"/>
      <c r="R79" s="342">
        <f>SUMPRODUCT((LEFT(基指!$L$6:$L$196,2)=LEFT($A79,2))*(基指!$J$6:$J$196=R$58)*(基指!$O$6:$O$196&lt;&gt;""))</f>
        <v>0</v>
      </c>
      <c r="S79" s="343"/>
      <c r="T79" s="348">
        <f>SUMPRODUCT((LEFT(基指!$L$6:$L$196,2)=LEFT($A79,2))*(基指!$J$6:$J$196=T$58)*(基指!$O$6:$O$196&lt;&gt;""))</f>
        <v>0</v>
      </c>
      <c r="U79" s="343"/>
      <c r="V79" s="348">
        <f>SUMPRODUCT((LEFT(基指!$L$6:$L$196,2)=LEFT($A79,2))*(基指!$J$6:$J$196=V$58)*(基指!$O$6:$O$196&lt;&gt;""))</f>
        <v>1</v>
      </c>
      <c r="W79" s="343"/>
      <c r="X79" s="348">
        <f>SUMPRODUCT((LEFT(基指!$L$6:$L$196,2)=LEFT($A79,2))*(基指!$J$6:$J$196=X$58)*(基指!$O$6:$O$196&lt;&gt;""))</f>
        <v>0</v>
      </c>
      <c r="Y79" s="343"/>
      <c r="Z79" s="334">
        <f t="shared" si="1"/>
        <v>1</v>
      </c>
      <c r="AA79" s="335"/>
      <c r="AB79" s="342" t="s">
        <v>854</v>
      </c>
      <c r="AC79" s="343"/>
      <c r="AD79" s="333">
        <f>SUMPRODUCT((LEFT(士法!$D$6:$D$171,2)=LEFT($A79,2))*(RIGHT(士法!$G$6:$G$171,4)=AD$58)*(士法!$H$6:$H$171&lt;&gt;""))</f>
        <v>1</v>
      </c>
      <c r="AE79" s="332"/>
      <c r="AF79" s="333">
        <f>SUMPRODUCT((LEFT(士法!$D$6:$D$171,2)=LEFT($A79,2))*(RIGHT(士法!$G$6:$G$171,4)=AF$58)*(士法!$H$6:$H$171&lt;&gt;""))</f>
        <v>1</v>
      </c>
      <c r="AG79" s="332"/>
      <c r="AH79" s="334">
        <f t="shared" si="2"/>
        <v>2</v>
      </c>
      <c r="AI79" s="335"/>
      <c r="AJ79" s="336">
        <f t="shared" si="3"/>
        <v>8</v>
      </c>
      <c r="AK79" s="335"/>
    </row>
    <row r="80" spans="1:37" ht="14.25" hidden="1" x14ac:dyDescent="0.2">
      <c r="A80" s="353" t="s">
        <v>796</v>
      </c>
      <c r="B80" s="354"/>
      <c r="C80" s="355"/>
      <c r="D80" s="342">
        <f>SUMPRODUCT((LEFT(基特!$I$6:$I$495,2)=LEFT($A80,2))*(基特!$K$6:$K$495=D$58)*(基特!$N$6:$N$495&lt;&gt;""))</f>
        <v>1</v>
      </c>
      <c r="E80" s="343"/>
      <c r="F80" s="348">
        <f>SUMPRODUCT((LEFT(基特!$I$6:$I$495,2)=LEFT($A80,2))*(基特!$K$6:$K$495=F$58)*(基特!$N$6:$N$495&lt;&gt;""))</f>
        <v>0</v>
      </c>
      <c r="G80" s="343"/>
      <c r="H80" s="348">
        <f>SUMPRODUCT((LEFT(基特!$I$6:$I$495,2)=LEFT($A80,2))*(基特!$K$6:$K$495=H$58)*(基特!$N$6:$N$495&lt;&gt;""))</f>
        <v>1</v>
      </c>
      <c r="I80" s="343"/>
      <c r="J80" s="348">
        <f>SUMPRODUCT((LEFT(基特!$I$6:$I$495,2)=LEFT($A80,2))*(基特!$K$6:$K$495=J$58)*(基特!$N$6:$N$495&lt;&gt;""))</f>
        <v>2</v>
      </c>
      <c r="K80" s="343"/>
      <c r="L80" s="348">
        <f>SUMPRODUCT((LEFT(基特!$I$6:$I$495,2)=LEFT($A80,2))*(基特!$K$6:$K$495=L$58)*(基特!$N$6:$N$495&lt;&gt;""))</f>
        <v>1</v>
      </c>
      <c r="M80" s="343"/>
      <c r="N80" s="348">
        <f>SUMPRODUCT((LEFT(基特!$I$6:$I$495,2)=LEFT($A80,2))*(基特!$K$6:$K$495=N$58)*(基特!$N$6:$N$495&lt;&gt;""))</f>
        <v>0</v>
      </c>
      <c r="O80" s="343"/>
      <c r="P80" s="349">
        <f t="shared" si="0"/>
        <v>5</v>
      </c>
      <c r="Q80" s="350"/>
      <c r="R80" s="342">
        <f>SUMPRODUCT((LEFT(基指!$L$6:$L$196,2)=LEFT($A80,2))*(基指!$J$6:$J$196=R$58)*(基指!$O$6:$O$196&lt;&gt;""))</f>
        <v>0</v>
      </c>
      <c r="S80" s="343"/>
      <c r="T80" s="348">
        <f>SUMPRODUCT((LEFT(基指!$L$6:$L$196,2)=LEFT($A80,2))*(基指!$J$6:$J$196=T$58)*(基指!$O$6:$O$196&lt;&gt;""))</f>
        <v>0</v>
      </c>
      <c r="U80" s="343"/>
      <c r="V80" s="348">
        <f>SUMPRODUCT((LEFT(基指!$L$6:$L$196,2)=LEFT($A80,2))*(基指!$J$6:$J$196=V$58)*(基指!$O$6:$O$196&lt;&gt;""))</f>
        <v>0</v>
      </c>
      <c r="W80" s="343"/>
      <c r="X80" s="348">
        <f>SUMPRODUCT((LEFT(基指!$L$6:$L$196,2)=LEFT($A80,2))*(基指!$J$6:$J$196=X$58)*(基指!$O$6:$O$196&lt;&gt;""))</f>
        <v>0</v>
      </c>
      <c r="Y80" s="343"/>
      <c r="Z80" s="334">
        <f t="shared" si="1"/>
        <v>0</v>
      </c>
      <c r="AA80" s="335"/>
      <c r="AB80" s="342" t="s">
        <v>854</v>
      </c>
      <c r="AC80" s="343"/>
      <c r="AD80" s="333">
        <f>SUMPRODUCT((LEFT(士法!$D$6:$D$171,2)=LEFT($A80,2))*(RIGHT(士法!$G$6:$G$171,4)=AD$58)*(士法!$H$6:$H$171&lt;&gt;""))</f>
        <v>0</v>
      </c>
      <c r="AE80" s="332"/>
      <c r="AF80" s="333">
        <f>SUMPRODUCT((LEFT(士法!$D$6:$D$171,2)=LEFT($A80,2))*(RIGHT(士法!$G$6:$G$171,4)=AF$58)*(士法!$H$6:$H$171&lt;&gt;""))</f>
        <v>0</v>
      </c>
      <c r="AG80" s="332"/>
      <c r="AH80" s="334">
        <f t="shared" si="2"/>
        <v>0</v>
      </c>
      <c r="AI80" s="335"/>
      <c r="AJ80" s="336">
        <f t="shared" si="3"/>
        <v>5</v>
      </c>
      <c r="AK80" s="335"/>
    </row>
    <row r="81" spans="1:37" ht="14.25" hidden="1" x14ac:dyDescent="0.2">
      <c r="A81" s="353" t="s">
        <v>797</v>
      </c>
      <c r="B81" s="354"/>
      <c r="C81" s="355"/>
      <c r="D81" s="342">
        <f>SUMPRODUCT((LEFT(基特!$I$6:$I$495,2)=LEFT($A81,2))*(基特!$K$6:$K$495=D$58)*(基特!$N$6:$N$495&lt;&gt;""))</f>
        <v>1</v>
      </c>
      <c r="E81" s="343"/>
      <c r="F81" s="348">
        <f>SUMPRODUCT((LEFT(基特!$I$6:$I$495,2)=LEFT($A81,2))*(基特!$K$6:$K$495=F$58)*(基特!$N$6:$N$495&lt;&gt;""))</f>
        <v>2</v>
      </c>
      <c r="G81" s="343"/>
      <c r="H81" s="348">
        <f>SUMPRODUCT((LEFT(基特!$I$6:$I$495,2)=LEFT($A81,2))*(基特!$K$6:$K$495=H$58)*(基特!$N$6:$N$495&lt;&gt;""))</f>
        <v>0</v>
      </c>
      <c r="I81" s="343"/>
      <c r="J81" s="348">
        <f>SUMPRODUCT((LEFT(基特!$I$6:$I$495,2)=LEFT($A81,2))*(基特!$K$6:$K$495=J$58)*(基特!$N$6:$N$495&lt;&gt;""))</f>
        <v>4</v>
      </c>
      <c r="K81" s="343"/>
      <c r="L81" s="348">
        <f>SUMPRODUCT((LEFT(基特!$I$6:$I$495,2)=LEFT($A81,2))*(基特!$K$6:$K$495=L$58)*(基特!$N$6:$N$495&lt;&gt;""))</f>
        <v>6</v>
      </c>
      <c r="M81" s="343"/>
      <c r="N81" s="348">
        <f>SUMPRODUCT((LEFT(基特!$I$6:$I$495,2)=LEFT($A81,2))*(基特!$K$6:$K$495=N$58)*(基特!$N$6:$N$495&lt;&gt;""))</f>
        <v>0</v>
      </c>
      <c r="O81" s="343"/>
      <c r="P81" s="349">
        <f t="shared" si="0"/>
        <v>13</v>
      </c>
      <c r="Q81" s="350"/>
      <c r="R81" s="342">
        <f>SUMPRODUCT((LEFT(基指!$L$6:$L$196,2)=LEFT($A81,2))*(基指!$J$6:$J$196=R$58)*(基指!$O$6:$O$196&lt;&gt;""))</f>
        <v>1</v>
      </c>
      <c r="S81" s="343"/>
      <c r="T81" s="348">
        <f>SUMPRODUCT((LEFT(基指!$L$6:$L$196,2)=LEFT($A81,2))*(基指!$J$6:$J$196=T$58)*(基指!$O$6:$O$196&lt;&gt;""))</f>
        <v>0</v>
      </c>
      <c r="U81" s="343"/>
      <c r="V81" s="348">
        <f>SUMPRODUCT((LEFT(基指!$L$6:$L$196,2)=LEFT($A81,2))*(基指!$J$6:$J$196=V$58)*(基指!$O$6:$O$196&lt;&gt;""))</f>
        <v>0</v>
      </c>
      <c r="W81" s="343"/>
      <c r="X81" s="348">
        <f>SUMPRODUCT((LEFT(基指!$L$6:$L$196,2)=LEFT($A81,2))*(基指!$J$6:$J$196=X$58)*(基指!$O$6:$O$196&lt;&gt;""))</f>
        <v>1</v>
      </c>
      <c r="Y81" s="343"/>
      <c r="Z81" s="334">
        <f t="shared" si="1"/>
        <v>2</v>
      </c>
      <c r="AA81" s="335"/>
      <c r="AB81" s="342" t="s">
        <v>854</v>
      </c>
      <c r="AC81" s="343"/>
      <c r="AD81" s="333">
        <f>SUMPRODUCT((LEFT(士法!$D$6:$D$171,2)=LEFT($A81,2))*(RIGHT(士法!$G$6:$G$171,4)=AD$58)*(士法!$H$6:$H$171&lt;&gt;""))</f>
        <v>0</v>
      </c>
      <c r="AE81" s="332"/>
      <c r="AF81" s="333">
        <f>SUMPRODUCT((LEFT(士法!$D$6:$D$171,2)=LEFT($A81,2))*(RIGHT(士法!$G$6:$G$171,4)=AF$58)*(士法!$H$6:$H$171&lt;&gt;""))</f>
        <v>1</v>
      </c>
      <c r="AG81" s="332"/>
      <c r="AH81" s="334">
        <f t="shared" si="2"/>
        <v>1</v>
      </c>
      <c r="AI81" s="335"/>
      <c r="AJ81" s="336">
        <f t="shared" si="3"/>
        <v>16</v>
      </c>
      <c r="AK81" s="335"/>
    </row>
    <row r="82" spans="1:37" ht="14.25" hidden="1" x14ac:dyDescent="0.2">
      <c r="A82" s="353" t="s">
        <v>798</v>
      </c>
      <c r="B82" s="354"/>
      <c r="C82" s="355"/>
      <c r="D82" s="342">
        <f>SUMPRODUCT((LEFT(基特!$I$6:$I$495,2)=LEFT($A82,2))*(基特!$K$6:$K$495=D$58)*(基特!$N$6:$N$495&lt;&gt;""))</f>
        <v>1</v>
      </c>
      <c r="E82" s="343"/>
      <c r="F82" s="348">
        <f>SUMPRODUCT((LEFT(基特!$I$6:$I$495,2)=LEFT($A82,2))*(基特!$K$6:$K$495=F$58)*(基特!$N$6:$N$495&lt;&gt;""))</f>
        <v>1</v>
      </c>
      <c r="G82" s="343"/>
      <c r="H82" s="348">
        <f>SUMPRODUCT((LEFT(基特!$I$6:$I$495,2)=LEFT($A82,2))*(基特!$K$6:$K$495=H$58)*(基特!$N$6:$N$495&lt;&gt;""))</f>
        <v>5</v>
      </c>
      <c r="I82" s="343"/>
      <c r="J82" s="348">
        <f>SUMPRODUCT((LEFT(基特!$I$6:$I$495,2)=LEFT($A82,2))*(基特!$K$6:$K$495=J$58)*(基特!$N$6:$N$495&lt;&gt;""))</f>
        <v>0</v>
      </c>
      <c r="K82" s="343"/>
      <c r="L82" s="348">
        <f>SUMPRODUCT((LEFT(基特!$I$6:$I$495,2)=LEFT($A82,2))*(基特!$K$6:$K$495=L$58)*(基特!$N$6:$N$495&lt;&gt;""))</f>
        <v>11</v>
      </c>
      <c r="M82" s="343"/>
      <c r="N82" s="348">
        <f>SUMPRODUCT((LEFT(基特!$I$6:$I$495,2)=LEFT($A82,2))*(基特!$K$6:$K$495=N$58)*(基特!$N$6:$N$495&lt;&gt;""))</f>
        <v>0</v>
      </c>
      <c r="O82" s="343"/>
      <c r="P82" s="349">
        <f t="shared" si="0"/>
        <v>18</v>
      </c>
      <c r="Q82" s="350"/>
      <c r="R82" s="342">
        <f>SUMPRODUCT((LEFT(基指!$L$6:$L$196,2)=LEFT($A82,2))*(基指!$J$6:$J$196=R$58)*(基指!$O$6:$O$196&lt;&gt;""))</f>
        <v>1</v>
      </c>
      <c r="S82" s="343"/>
      <c r="T82" s="348">
        <f>SUMPRODUCT((LEFT(基指!$L$6:$L$196,2)=LEFT($A82,2))*(基指!$J$6:$J$196=T$58)*(基指!$O$6:$O$196&lt;&gt;""))</f>
        <v>2</v>
      </c>
      <c r="U82" s="343"/>
      <c r="V82" s="348">
        <f>SUMPRODUCT((LEFT(基指!$L$6:$L$196,2)=LEFT($A82,2))*(基指!$J$6:$J$196=V$58)*(基指!$O$6:$O$196&lt;&gt;""))</f>
        <v>0</v>
      </c>
      <c r="W82" s="343"/>
      <c r="X82" s="348">
        <f>SUMPRODUCT((LEFT(基指!$L$6:$L$196,2)=LEFT($A82,2))*(基指!$J$6:$J$196=X$58)*(基指!$O$6:$O$196&lt;&gt;""))</f>
        <v>0</v>
      </c>
      <c r="Y82" s="343"/>
      <c r="Z82" s="334">
        <f t="shared" si="1"/>
        <v>3</v>
      </c>
      <c r="AA82" s="335"/>
      <c r="AB82" s="342" t="s">
        <v>854</v>
      </c>
      <c r="AC82" s="343"/>
      <c r="AD82" s="333">
        <f>SUMPRODUCT((LEFT(士法!$D$6:$D$171,2)=LEFT($A82,2))*(RIGHT(士法!$G$6:$G$171,4)=AD$58)*(士法!$H$6:$H$171&lt;&gt;""))</f>
        <v>0</v>
      </c>
      <c r="AE82" s="332"/>
      <c r="AF82" s="333">
        <f>SUMPRODUCT((LEFT(士法!$D$6:$D$171,2)=LEFT($A82,2))*(RIGHT(士法!$G$6:$G$171,4)=AF$58)*(士法!$H$6:$H$171&lt;&gt;""))</f>
        <v>1</v>
      </c>
      <c r="AG82" s="332"/>
      <c r="AH82" s="334">
        <f t="shared" si="2"/>
        <v>1</v>
      </c>
      <c r="AI82" s="335"/>
      <c r="AJ82" s="336">
        <f t="shared" si="3"/>
        <v>22</v>
      </c>
      <c r="AK82" s="335"/>
    </row>
    <row r="83" spans="1:37" ht="14.25" hidden="1" x14ac:dyDescent="0.2">
      <c r="A83" s="353" t="s">
        <v>799</v>
      </c>
      <c r="B83" s="354"/>
      <c r="C83" s="355"/>
      <c r="D83" s="342">
        <f>SUMPRODUCT((LEFT(基特!$I$6:$I$495,2)=LEFT($A83,2))*(基特!$K$6:$K$495=D$58)*(基特!$N$6:$N$495&lt;&gt;""))</f>
        <v>1</v>
      </c>
      <c r="E83" s="343"/>
      <c r="F83" s="348">
        <f>SUMPRODUCT((LEFT(基特!$I$6:$I$495,2)=LEFT($A83,2))*(基特!$K$6:$K$495=F$58)*(基特!$N$6:$N$495&lt;&gt;""))</f>
        <v>0</v>
      </c>
      <c r="G83" s="343"/>
      <c r="H83" s="348">
        <f>SUMPRODUCT((LEFT(基特!$I$6:$I$495,2)=LEFT($A83,2))*(基特!$K$6:$K$495=H$58)*(基特!$N$6:$N$495&lt;&gt;""))</f>
        <v>2</v>
      </c>
      <c r="I83" s="343"/>
      <c r="J83" s="348">
        <f>SUMPRODUCT((LEFT(基特!$I$6:$I$495,2)=LEFT($A83,2))*(基特!$K$6:$K$495=J$58)*(基特!$N$6:$N$495&lt;&gt;""))</f>
        <v>3</v>
      </c>
      <c r="K83" s="343"/>
      <c r="L83" s="348">
        <f>SUMPRODUCT((LEFT(基特!$I$6:$I$495,2)=LEFT($A83,2))*(基特!$K$6:$K$495=L$58)*(基特!$N$6:$N$495&lt;&gt;""))</f>
        <v>1</v>
      </c>
      <c r="M83" s="343"/>
      <c r="N83" s="348">
        <f>SUMPRODUCT((LEFT(基特!$I$6:$I$495,2)=LEFT($A83,2))*(基特!$K$6:$K$495=N$58)*(基特!$N$6:$N$495&lt;&gt;""))</f>
        <v>0</v>
      </c>
      <c r="O83" s="343"/>
      <c r="P83" s="349">
        <f t="shared" si="0"/>
        <v>7</v>
      </c>
      <c r="Q83" s="350"/>
      <c r="R83" s="342">
        <f>SUMPRODUCT((LEFT(基指!$L$6:$L$196,2)=LEFT($A83,2))*(基指!$J$6:$J$196=R$58)*(基指!$O$6:$O$196&lt;&gt;""))</f>
        <v>0</v>
      </c>
      <c r="S83" s="343"/>
      <c r="T83" s="348">
        <f>SUMPRODUCT((LEFT(基指!$L$6:$L$196,2)=LEFT($A83,2))*(基指!$J$6:$J$196=T$58)*(基指!$O$6:$O$196&lt;&gt;""))</f>
        <v>0</v>
      </c>
      <c r="U83" s="343"/>
      <c r="V83" s="348">
        <f>SUMPRODUCT((LEFT(基指!$L$6:$L$196,2)=LEFT($A83,2))*(基指!$J$6:$J$196=V$58)*(基指!$O$6:$O$196&lt;&gt;""))</f>
        <v>1</v>
      </c>
      <c r="W83" s="343"/>
      <c r="X83" s="348">
        <f>SUMPRODUCT((LEFT(基指!$L$6:$L$196,2)=LEFT($A83,2))*(基指!$J$6:$J$196=X$58)*(基指!$O$6:$O$196&lt;&gt;""))</f>
        <v>0</v>
      </c>
      <c r="Y83" s="343"/>
      <c r="Z83" s="334">
        <f t="shared" si="1"/>
        <v>1</v>
      </c>
      <c r="AA83" s="335"/>
      <c r="AB83" s="342" t="s">
        <v>854</v>
      </c>
      <c r="AC83" s="343"/>
      <c r="AD83" s="333">
        <f>SUMPRODUCT((LEFT(士法!$D$6:$D$171,2)=LEFT($A83,2))*(RIGHT(士法!$G$6:$G$171,4)=AD$58)*(士法!$H$6:$H$171&lt;&gt;""))</f>
        <v>0</v>
      </c>
      <c r="AE83" s="332"/>
      <c r="AF83" s="333">
        <f>SUMPRODUCT((LEFT(士法!$D$6:$D$171,2)=LEFT($A83,2))*(RIGHT(士法!$G$6:$G$171,4)=AF$58)*(士法!$H$6:$H$171&lt;&gt;""))</f>
        <v>0</v>
      </c>
      <c r="AG83" s="332"/>
      <c r="AH83" s="334">
        <f t="shared" si="2"/>
        <v>0</v>
      </c>
      <c r="AI83" s="335"/>
      <c r="AJ83" s="336">
        <f t="shared" si="3"/>
        <v>8</v>
      </c>
      <c r="AK83" s="335"/>
    </row>
    <row r="84" spans="1:37" ht="14.25" hidden="1" x14ac:dyDescent="0.2">
      <c r="A84" s="353" t="s">
        <v>800</v>
      </c>
      <c r="B84" s="354"/>
      <c r="C84" s="355"/>
      <c r="D84" s="342">
        <f>SUMPRODUCT((LEFT(基特!$I$6:$I$495,2)=LEFT($A84,2))*(基特!$K$6:$K$495=D$58)*(基特!$N$6:$N$495&lt;&gt;""))</f>
        <v>1</v>
      </c>
      <c r="E84" s="343"/>
      <c r="F84" s="348">
        <f>SUMPRODUCT((LEFT(基特!$I$6:$I$495,2)=LEFT($A84,2))*(基特!$K$6:$K$495=F$58)*(基特!$N$6:$N$495&lt;&gt;""))</f>
        <v>0</v>
      </c>
      <c r="G84" s="343"/>
      <c r="H84" s="348">
        <f>SUMPRODUCT((LEFT(基特!$I$6:$I$495,2)=LEFT($A84,2))*(基特!$K$6:$K$495=H$58)*(基特!$N$6:$N$495&lt;&gt;""))</f>
        <v>1</v>
      </c>
      <c r="I84" s="343"/>
      <c r="J84" s="348">
        <f>SUMPRODUCT((LEFT(基特!$I$6:$I$495,2)=LEFT($A84,2))*(基特!$K$6:$K$495=J$58)*(基特!$N$6:$N$495&lt;&gt;""))</f>
        <v>6</v>
      </c>
      <c r="K84" s="343"/>
      <c r="L84" s="348">
        <f>SUMPRODUCT((LEFT(基特!$I$6:$I$495,2)=LEFT($A84,2))*(基特!$K$6:$K$495=L$58)*(基特!$N$6:$N$495&lt;&gt;""))</f>
        <v>0</v>
      </c>
      <c r="M84" s="343"/>
      <c r="N84" s="348">
        <f>SUMPRODUCT((LEFT(基特!$I$6:$I$495,2)=LEFT($A84,2))*(基特!$K$6:$K$495=N$58)*(基特!$N$6:$N$495&lt;&gt;""))</f>
        <v>0</v>
      </c>
      <c r="O84" s="343"/>
      <c r="P84" s="349">
        <f t="shared" si="0"/>
        <v>8</v>
      </c>
      <c r="Q84" s="350"/>
      <c r="R84" s="342">
        <f>SUMPRODUCT((LEFT(基指!$L$6:$L$196,2)=LEFT($A84,2))*(基指!$J$6:$J$196=R$58)*(基指!$O$6:$O$196&lt;&gt;""))</f>
        <v>0</v>
      </c>
      <c r="S84" s="343"/>
      <c r="T84" s="348">
        <f>SUMPRODUCT((LEFT(基指!$L$6:$L$196,2)=LEFT($A84,2))*(基指!$J$6:$J$196=T$58)*(基指!$O$6:$O$196&lt;&gt;""))</f>
        <v>1</v>
      </c>
      <c r="U84" s="343"/>
      <c r="V84" s="348">
        <f>SUMPRODUCT((LEFT(基指!$L$6:$L$196,2)=LEFT($A84,2))*(基指!$J$6:$J$196=V$58)*(基指!$O$6:$O$196&lt;&gt;""))</f>
        <v>1</v>
      </c>
      <c r="W84" s="343"/>
      <c r="X84" s="348">
        <f>SUMPRODUCT((LEFT(基指!$L$6:$L$196,2)=LEFT($A84,2))*(基指!$J$6:$J$196=X$58)*(基指!$O$6:$O$196&lt;&gt;""))</f>
        <v>0</v>
      </c>
      <c r="Y84" s="343"/>
      <c r="Z84" s="334">
        <f t="shared" si="1"/>
        <v>2</v>
      </c>
      <c r="AA84" s="335"/>
      <c r="AB84" s="342" t="s">
        <v>854</v>
      </c>
      <c r="AC84" s="343"/>
      <c r="AD84" s="333">
        <f>SUMPRODUCT((LEFT(士法!$D$6:$D$171,2)=LEFT($A84,2))*(RIGHT(士法!$G$6:$G$171,4)=AD$58)*(士法!$H$6:$H$171&lt;&gt;""))</f>
        <v>0</v>
      </c>
      <c r="AE84" s="332"/>
      <c r="AF84" s="333">
        <f>SUMPRODUCT((LEFT(士法!$D$6:$D$171,2)=LEFT($A84,2))*(RIGHT(士法!$G$6:$G$171,4)=AF$58)*(士法!$H$6:$H$171&lt;&gt;""))</f>
        <v>1</v>
      </c>
      <c r="AG84" s="332"/>
      <c r="AH84" s="334">
        <f t="shared" si="2"/>
        <v>1</v>
      </c>
      <c r="AI84" s="335"/>
      <c r="AJ84" s="336">
        <f t="shared" si="3"/>
        <v>11</v>
      </c>
      <c r="AK84" s="335"/>
    </row>
    <row r="85" spans="1:37" ht="14.25" hidden="1" x14ac:dyDescent="0.2">
      <c r="A85" s="353" t="s">
        <v>801</v>
      </c>
      <c r="B85" s="354"/>
      <c r="C85" s="355"/>
      <c r="D85" s="342">
        <f>SUMPRODUCT((LEFT(基特!$I$6:$I$495,2)=LEFT($A85,2))*(基特!$K$6:$K$495=D$58)*(基特!$N$6:$N$495&lt;&gt;""))</f>
        <v>1</v>
      </c>
      <c r="E85" s="343"/>
      <c r="F85" s="348">
        <f>SUMPRODUCT((LEFT(基特!$I$6:$I$495,2)=LEFT($A85,2))*(基特!$K$6:$K$495=F$58)*(基特!$N$6:$N$495&lt;&gt;""))</f>
        <v>1</v>
      </c>
      <c r="G85" s="343"/>
      <c r="H85" s="348">
        <f>SUMPRODUCT((LEFT(基特!$I$6:$I$495,2)=LEFT($A85,2))*(基特!$K$6:$K$495=H$58)*(基特!$N$6:$N$495&lt;&gt;""))</f>
        <v>0</v>
      </c>
      <c r="I85" s="343"/>
      <c r="J85" s="348">
        <f>SUMPRODUCT((LEFT(基特!$I$6:$I$495,2)=LEFT($A85,2))*(基特!$K$6:$K$495=J$58)*(基特!$N$6:$N$495&lt;&gt;""))</f>
        <v>1</v>
      </c>
      <c r="K85" s="343"/>
      <c r="L85" s="348">
        <f>SUMPRODUCT((LEFT(基特!$I$6:$I$495,2)=LEFT($A85,2))*(基特!$K$6:$K$495=L$58)*(基特!$N$6:$N$495&lt;&gt;""))</f>
        <v>0</v>
      </c>
      <c r="M85" s="343"/>
      <c r="N85" s="348">
        <f>SUMPRODUCT((LEFT(基特!$I$6:$I$495,2)=LEFT($A85,2))*(基特!$K$6:$K$495=N$58)*(基特!$N$6:$N$495&lt;&gt;""))</f>
        <v>0</v>
      </c>
      <c r="O85" s="343"/>
      <c r="P85" s="349">
        <f t="shared" si="0"/>
        <v>3</v>
      </c>
      <c r="Q85" s="350"/>
      <c r="R85" s="342">
        <f>SUMPRODUCT((LEFT(基指!$L$6:$L$196,2)=LEFT($A85,2))*(基指!$J$6:$J$196=R$58)*(基指!$O$6:$O$196&lt;&gt;""))</f>
        <v>0</v>
      </c>
      <c r="S85" s="343"/>
      <c r="T85" s="348">
        <f>SUMPRODUCT((LEFT(基指!$L$6:$L$196,2)=LEFT($A85,2))*(基指!$J$6:$J$196=T$58)*(基指!$O$6:$O$196&lt;&gt;""))</f>
        <v>1</v>
      </c>
      <c r="U85" s="343"/>
      <c r="V85" s="348">
        <f>SUMPRODUCT((LEFT(基指!$L$6:$L$196,2)=LEFT($A85,2))*(基指!$J$6:$J$196=V$58)*(基指!$O$6:$O$196&lt;&gt;""))</f>
        <v>1</v>
      </c>
      <c r="W85" s="343"/>
      <c r="X85" s="348">
        <f>SUMPRODUCT((LEFT(基指!$L$6:$L$196,2)=LEFT($A85,2))*(基指!$J$6:$J$196=X$58)*(基指!$O$6:$O$196&lt;&gt;""))</f>
        <v>0</v>
      </c>
      <c r="Y85" s="343"/>
      <c r="Z85" s="334">
        <f t="shared" si="1"/>
        <v>2</v>
      </c>
      <c r="AA85" s="335"/>
      <c r="AB85" s="342" t="s">
        <v>854</v>
      </c>
      <c r="AC85" s="343"/>
      <c r="AD85" s="333">
        <f>SUMPRODUCT((LEFT(士法!$D$6:$D$171,2)=LEFT($A85,2))*(RIGHT(士法!$G$6:$G$171,4)=AD$58)*(士法!$H$6:$H$171&lt;&gt;""))</f>
        <v>0</v>
      </c>
      <c r="AE85" s="332"/>
      <c r="AF85" s="333">
        <f>SUMPRODUCT((LEFT(士法!$D$6:$D$171,2)=LEFT($A85,2))*(RIGHT(士法!$G$6:$G$171,4)=AF$58)*(士法!$H$6:$H$171&lt;&gt;""))</f>
        <v>1</v>
      </c>
      <c r="AG85" s="332"/>
      <c r="AH85" s="334">
        <f t="shared" si="2"/>
        <v>1</v>
      </c>
      <c r="AI85" s="335"/>
      <c r="AJ85" s="336">
        <f t="shared" si="3"/>
        <v>6</v>
      </c>
      <c r="AK85" s="335"/>
    </row>
    <row r="86" spans="1:37" ht="14.25" hidden="1" x14ac:dyDescent="0.2">
      <c r="A86" s="353" t="s">
        <v>802</v>
      </c>
      <c r="B86" s="354"/>
      <c r="C86" s="355"/>
      <c r="D86" s="342">
        <f>SUMPRODUCT((LEFT(基特!$I$6:$I$495,2)=LEFT($A86,2))*(基特!$K$6:$K$495=D$58)*(基特!$N$6:$N$495&lt;&gt;""))</f>
        <v>1</v>
      </c>
      <c r="E86" s="343"/>
      <c r="F86" s="348">
        <f>SUMPRODUCT((LEFT(基特!$I$6:$I$495,2)=LEFT($A86,2))*(基特!$K$6:$K$495=F$58)*(基特!$N$6:$N$495&lt;&gt;""))</f>
        <v>2</v>
      </c>
      <c r="G86" s="343"/>
      <c r="H86" s="348">
        <f>SUMPRODUCT((LEFT(基特!$I$6:$I$495,2)=LEFT($A86,2))*(基特!$K$6:$K$495=H$58)*(基特!$N$6:$N$495&lt;&gt;""))</f>
        <v>6</v>
      </c>
      <c r="I86" s="343"/>
      <c r="J86" s="348">
        <f>SUMPRODUCT((LEFT(基特!$I$6:$I$495,2)=LEFT($A86,2))*(基特!$K$6:$K$495=J$58)*(基特!$N$6:$N$495&lt;&gt;""))</f>
        <v>5</v>
      </c>
      <c r="K86" s="343"/>
      <c r="L86" s="348">
        <f>SUMPRODUCT((LEFT(基特!$I$6:$I$495,2)=LEFT($A86,2))*(基特!$K$6:$K$495=L$58)*(基特!$N$6:$N$495&lt;&gt;""))</f>
        <v>0</v>
      </c>
      <c r="M86" s="343"/>
      <c r="N86" s="348">
        <f>SUMPRODUCT((LEFT(基特!$I$6:$I$495,2)=LEFT($A86,2))*(基特!$K$6:$K$495=N$58)*(基特!$N$6:$N$495&lt;&gt;""))</f>
        <v>0</v>
      </c>
      <c r="O86" s="343"/>
      <c r="P86" s="349">
        <f t="shared" si="0"/>
        <v>14</v>
      </c>
      <c r="Q86" s="350"/>
      <c r="R86" s="342">
        <f>SUMPRODUCT((LEFT(基指!$L$6:$L$196,2)=LEFT($A86,2))*(基指!$J$6:$J$196=R$58)*(基指!$O$6:$O$196&lt;&gt;""))</f>
        <v>3</v>
      </c>
      <c r="S86" s="343"/>
      <c r="T86" s="348">
        <f>SUMPRODUCT((LEFT(基指!$L$6:$L$196,2)=LEFT($A86,2))*(基指!$J$6:$J$196=T$58)*(基指!$O$6:$O$196&lt;&gt;""))</f>
        <v>6</v>
      </c>
      <c r="U86" s="343"/>
      <c r="V86" s="348">
        <f>SUMPRODUCT((LEFT(基指!$L$6:$L$196,2)=LEFT($A86,2))*(基指!$J$6:$J$196=V$58)*(基指!$O$6:$O$196&lt;&gt;""))</f>
        <v>1</v>
      </c>
      <c r="W86" s="343"/>
      <c r="X86" s="348">
        <f>SUMPRODUCT((LEFT(基指!$L$6:$L$196,2)=LEFT($A86,2))*(基指!$J$6:$J$196=X$58)*(基指!$O$6:$O$196&lt;&gt;""))</f>
        <v>0</v>
      </c>
      <c r="Y86" s="343"/>
      <c r="Z86" s="334">
        <f t="shared" si="1"/>
        <v>10</v>
      </c>
      <c r="AA86" s="335"/>
      <c r="AB86" s="342" t="s">
        <v>856</v>
      </c>
      <c r="AC86" s="343"/>
      <c r="AD86" s="333">
        <f>SUMPRODUCT((LEFT(士法!$D$6:$D$171,2)=LEFT($A86,2))*(RIGHT(士法!$G$6:$G$171,4)=AD$58)*(士法!$H$6:$H$171&lt;&gt;""))</f>
        <v>1</v>
      </c>
      <c r="AE86" s="332"/>
      <c r="AF86" s="333">
        <f>SUMPRODUCT((LEFT(士法!$D$6:$D$171,2)=LEFT($A86,2))*(RIGHT(士法!$G$6:$G$171,4)=AF$58)*(士法!$H$6:$H$171&lt;&gt;""))</f>
        <v>0</v>
      </c>
      <c r="AG86" s="332"/>
      <c r="AH86" s="334">
        <f t="shared" si="2"/>
        <v>1</v>
      </c>
      <c r="AI86" s="335"/>
      <c r="AJ86" s="336">
        <f t="shared" si="3"/>
        <v>25</v>
      </c>
      <c r="AK86" s="335"/>
    </row>
    <row r="87" spans="1:37" ht="14.25" hidden="1" x14ac:dyDescent="0.2">
      <c r="A87" s="353" t="s">
        <v>803</v>
      </c>
      <c r="B87" s="354"/>
      <c r="C87" s="355"/>
      <c r="D87" s="342">
        <f>SUMPRODUCT((LEFT(基特!$I$6:$I$495,2)=LEFT($A87,2))*(基特!$K$6:$K$495=D$58)*(基特!$N$6:$N$495&lt;&gt;""))</f>
        <v>1</v>
      </c>
      <c r="E87" s="343"/>
      <c r="F87" s="348">
        <f>SUMPRODUCT((LEFT(基特!$I$6:$I$495,2)=LEFT($A87,2))*(基特!$K$6:$K$495=F$58)*(基特!$N$6:$N$495&lt;&gt;""))</f>
        <v>1</v>
      </c>
      <c r="G87" s="343"/>
      <c r="H87" s="348">
        <f>SUMPRODUCT((LEFT(基特!$I$6:$I$495,2)=LEFT($A87,2))*(基特!$K$6:$K$495=H$58)*(基特!$N$6:$N$495&lt;&gt;""))</f>
        <v>2</v>
      </c>
      <c r="I87" s="343"/>
      <c r="J87" s="348">
        <f>SUMPRODUCT((LEFT(基特!$I$6:$I$495,2)=LEFT($A87,2))*(基特!$K$6:$K$495=J$58)*(基特!$N$6:$N$495&lt;&gt;""))</f>
        <v>3</v>
      </c>
      <c r="K87" s="343"/>
      <c r="L87" s="348">
        <f>SUMPRODUCT((LEFT(基特!$I$6:$I$495,2)=LEFT($A87,2))*(基特!$K$6:$K$495=L$58)*(基特!$N$6:$N$495&lt;&gt;""))</f>
        <v>0</v>
      </c>
      <c r="M87" s="343"/>
      <c r="N87" s="348">
        <f>SUMPRODUCT((LEFT(基特!$I$6:$I$495,2)=LEFT($A87,2))*(基特!$K$6:$K$495=N$58)*(基特!$N$6:$N$495&lt;&gt;""))</f>
        <v>0</v>
      </c>
      <c r="O87" s="343"/>
      <c r="P87" s="349">
        <f t="shared" si="0"/>
        <v>7</v>
      </c>
      <c r="Q87" s="350"/>
      <c r="R87" s="342">
        <f>SUMPRODUCT((LEFT(基指!$L$6:$L$196,2)=LEFT($A87,2))*(基指!$J$6:$J$196=R$58)*(基指!$O$6:$O$196&lt;&gt;""))</f>
        <v>0</v>
      </c>
      <c r="S87" s="343"/>
      <c r="T87" s="348">
        <f>SUMPRODUCT((LEFT(基指!$L$6:$L$196,2)=LEFT($A87,2))*(基指!$J$6:$J$196=T$58)*(基指!$O$6:$O$196&lt;&gt;""))</f>
        <v>2</v>
      </c>
      <c r="U87" s="343"/>
      <c r="V87" s="348">
        <f>SUMPRODUCT((LEFT(基指!$L$6:$L$196,2)=LEFT($A87,2))*(基指!$J$6:$J$196=V$58)*(基指!$O$6:$O$196&lt;&gt;""))</f>
        <v>1</v>
      </c>
      <c r="W87" s="343"/>
      <c r="X87" s="348">
        <f>SUMPRODUCT((LEFT(基指!$L$6:$L$196,2)=LEFT($A87,2))*(基指!$J$6:$J$196=X$58)*(基指!$O$6:$O$196&lt;&gt;""))</f>
        <v>0</v>
      </c>
      <c r="Y87" s="343"/>
      <c r="Z87" s="334">
        <f t="shared" si="1"/>
        <v>3</v>
      </c>
      <c r="AA87" s="335"/>
      <c r="AB87" s="342" t="s">
        <v>854</v>
      </c>
      <c r="AC87" s="343"/>
      <c r="AD87" s="333">
        <f>SUMPRODUCT((LEFT(士法!$D$6:$D$171,2)=LEFT($A87,2))*(RIGHT(士法!$G$6:$G$171,4)=AD$58)*(士法!$H$6:$H$171&lt;&gt;""))</f>
        <v>0</v>
      </c>
      <c r="AE87" s="332"/>
      <c r="AF87" s="333">
        <f>SUMPRODUCT((LEFT(士法!$D$6:$D$171,2)=LEFT($A87,2))*(RIGHT(士法!$G$6:$G$171,4)=AF$58)*(士法!$H$6:$H$171&lt;&gt;""))</f>
        <v>1</v>
      </c>
      <c r="AG87" s="332"/>
      <c r="AH87" s="334">
        <f t="shared" si="2"/>
        <v>1</v>
      </c>
      <c r="AI87" s="335"/>
      <c r="AJ87" s="336">
        <f t="shared" si="3"/>
        <v>11</v>
      </c>
      <c r="AK87" s="335"/>
    </row>
    <row r="88" spans="1:37" ht="14.25" hidden="1" x14ac:dyDescent="0.2">
      <c r="A88" s="353" t="s">
        <v>804</v>
      </c>
      <c r="B88" s="354"/>
      <c r="C88" s="355"/>
      <c r="D88" s="342">
        <f>SUMPRODUCT((LEFT(基特!$I$6:$I$495,2)=LEFT($A88,2))*(基特!$K$6:$K$495=D$58)*(基特!$N$6:$N$495&lt;&gt;""))</f>
        <v>1</v>
      </c>
      <c r="E88" s="343"/>
      <c r="F88" s="348">
        <f>SUMPRODUCT((LEFT(基特!$I$6:$I$495,2)=LEFT($A88,2))*(基特!$K$6:$K$495=F$58)*(基特!$N$6:$N$495&lt;&gt;""))</f>
        <v>0</v>
      </c>
      <c r="G88" s="343"/>
      <c r="H88" s="348">
        <f>SUMPRODUCT((LEFT(基特!$I$6:$I$495,2)=LEFT($A88,2))*(基特!$K$6:$K$495=H$58)*(基特!$N$6:$N$495&lt;&gt;""))</f>
        <v>1</v>
      </c>
      <c r="I88" s="343"/>
      <c r="J88" s="348">
        <f>SUMPRODUCT((LEFT(基特!$I$6:$I$495,2)=LEFT($A88,2))*(基特!$K$6:$K$495=J$58)*(基特!$N$6:$N$495&lt;&gt;""))</f>
        <v>2</v>
      </c>
      <c r="K88" s="343"/>
      <c r="L88" s="348">
        <f>SUMPRODUCT((LEFT(基特!$I$6:$I$495,2)=LEFT($A88,2))*(基特!$K$6:$K$495=L$58)*(基特!$N$6:$N$495&lt;&gt;""))</f>
        <v>0</v>
      </c>
      <c r="M88" s="343"/>
      <c r="N88" s="348">
        <f>SUMPRODUCT((LEFT(基特!$I$6:$I$495,2)=LEFT($A88,2))*(基特!$K$6:$K$495=N$58)*(基特!$N$6:$N$495&lt;&gt;""))</f>
        <v>0</v>
      </c>
      <c r="O88" s="343"/>
      <c r="P88" s="349">
        <f t="shared" si="0"/>
        <v>4</v>
      </c>
      <c r="Q88" s="350"/>
      <c r="R88" s="342">
        <f>SUMPRODUCT((LEFT(基指!$L$6:$L$196,2)=LEFT($A88,2))*(基指!$J$6:$J$196=R$58)*(基指!$O$6:$O$196&lt;&gt;""))</f>
        <v>0</v>
      </c>
      <c r="S88" s="343"/>
      <c r="T88" s="348">
        <f>SUMPRODUCT((LEFT(基指!$L$6:$L$196,2)=LEFT($A88,2))*(基指!$J$6:$J$196=T$58)*(基指!$O$6:$O$196&lt;&gt;""))</f>
        <v>0</v>
      </c>
      <c r="U88" s="343"/>
      <c r="V88" s="348">
        <f>SUMPRODUCT((LEFT(基指!$L$6:$L$196,2)=LEFT($A88,2))*(基指!$J$6:$J$196=V$58)*(基指!$O$6:$O$196&lt;&gt;""))</f>
        <v>0</v>
      </c>
      <c r="W88" s="343"/>
      <c r="X88" s="348">
        <f>SUMPRODUCT((LEFT(基指!$L$6:$L$196,2)=LEFT($A88,2))*(基指!$J$6:$J$196=X$58)*(基指!$O$6:$O$196&lt;&gt;""))</f>
        <v>0</v>
      </c>
      <c r="Y88" s="343"/>
      <c r="Z88" s="334">
        <f t="shared" si="1"/>
        <v>0</v>
      </c>
      <c r="AA88" s="335"/>
      <c r="AB88" s="342" t="s">
        <v>854</v>
      </c>
      <c r="AC88" s="343"/>
      <c r="AD88" s="333">
        <f>SUMPRODUCT((LEFT(士法!$D$6:$D$171,2)=LEFT($A88,2))*(RIGHT(士法!$G$6:$G$171,4)=AD$58)*(士法!$H$6:$H$171&lt;&gt;""))</f>
        <v>0</v>
      </c>
      <c r="AE88" s="332"/>
      <c r="AF88" s="333">
        <f>SUMPRODUCT((LEFT(士法!$D$6:$D$171,2)=LEFT($A88,2))*(RIGHT(士法!$G$6:$G$171,4)=AF$58)*(士法!$H$6:$H$171&lt;&gt;""))</f>
        <v>1</v>
      </c>
      <c r="AG88" s="332"/>
      <c r="AH88" s="334">
        <f t="shared" si="2"/>
        <v>1</v>
      </c>
      <c r="AI88" s="335"/>
      <c r="AJ88" s="336">
        <f t="shared" si="3"/>
        <v>5</v>
      </c>
      <c r="AK88" s="335"/>
    </row>
    <row r="89" spans="1:37" ht="14.25" hidden="1" x14ac:dyDescent="0.2">
      <c r="A89" s="353" t="s">
        <v>752</v>
      </c>
      <c r="B89" s="354"/>
      <c r="C89" s="355"/>
      <c r="D89" s="342">
        <f>SUMPRODUCT((LEFT(基特!$I$6:$I$495,2)=LEFT($A89,2))*(基特!$K$6:$K$495=D$58)*(基特!$N$6:$N$495&lt;&gt;""))</f>
        <v>1</v>
      </c>
      <c r="E89" s="343"/>
      <c r="F89" s="348">
        <f>SUMPRODUCT((LEFT(基特!$I$6:$I$495,2)=LEFT($A89,2))*(基特!$K$6:$K$495=F$58)*(基特!$N$6:$N$495&lt;&gt;""))</f>
        <v>0</v>
      </c>
      <c r="G89" s="343"/>
      <c r="H89" s="348">
        <f>SUMPRODUCT((LEFT(基特!$I$6:$I$495,2)=LEFT($A89,2))*(基特!$K$6:$K$495=H$58)*(基特!$N$6:$N$495&lt;&gt;""))</f>
        <v>1</v>
      </c>
      <c r="I89" s="343"/>
      <c r="J89" s="348">
        <f>SUMPRODUCT((LEFT(基特!$I$6:$I$495,2)=LEFT($A89,2))*(基特!$K$6:$K$495=J$58)*(基特!$N$6:$N$495&lt;&gt;""))</f>
        <v>0</v>
      </c>
      <c r="K89" s="343"/>
      <c r="L89" s="348">
        <f>SUMPRODUCT((LEFT(基特!$I$6:$I$495,2)=LEFT($A89,2))*(基特!$K$6:$K$495=L$58)*(基特!$N$6:$N$495&lt;&gt;""))</f>
        <v>0</v>
      </c>
      <c r="M89" s="343"/>
      <c r="N89" s="348">
        <f>SUMPRODUCT((LEFT(基特!$I$6:$I$495,2)=LEFT($A89,2))*(基特!$K$6:$K$495=N$58)*(基特!$N$6:$N$495&lt;&gt;""))</f>
        <v>0</v>
      </c>
      <c r="O89" s="343"/>
      <c r="P89" s="349">
        <f t="shared" si="0"/>
        <v>2</v>
      </c>
      <c r="Q89" s="350"/>
      <c r="R89" s="342">
        <f>SUMPRODUCT((LEFT(基指!$L$6:$L$196,2)=LEFT($A89,2))*(基指!$J$6:$J$196=R$58)*(基指!$O$6:$O$196&lt;&gt;""))</f>
        <v>0</v>
      </c>
      <c r="S89" s="343"/>
      <c r="T89" s="348">
        <f>SUMPRODUCT((LEFT(基指!$L$6:$L$196,2)=LEFT($A89,2))*(基指!$J$6:$J$196=T$58)*(基指!$O$6:$O$196&lt;&gt;""))</f>
        <v>0</v>
      </c>
      <c r="U89" s="343"/>
      <c r="V89" s="348">
        <f>SUMPRODUCT((LEFT(基指!$L$6:$L$196,2)=LEFT($A89,2))*(基指!$J$6:$J$196=V$58)*(基指!$O$6:$O$196&lt;&gt;""))</f>
        <v>0</v>
      </c>
      <c r="W89" s="343"/>
      <c r="X89" s="348">
        <f>SUMPRODUCT((LEFT(基指!$L$6:$L$196,2)=LEFT($A89,2))*(基指!$J$6:$J$196=X$58)*(基指!$O$6:$O$196&lt;&gt;""))</f>
        <v>0</v>
      </c>
      <c r="Y89" s="343"/>
      <c r="Z89" s="334">
        <f t="shared" si="1"/>
        <v>0</v>
      </c>
      <c r="AA89" s="335"/>
      <c r="AB89" s="342" t="s">
        <v>854</v>
      </c>
      <c r="AC89" s="343"/>
      <c r="AD89" s="333">
        <f>SUMPRODUCT((LEFT(士法!$D$6:$D$171,2)=LEFT($A89,2))*(RIGHT(士法!$G$6:$G$171,4)=AD$58)*(士法!$H$6:$H$171&lt;&gt;""))</f>
        <v>0</v>
      </c>
      <c r="AE89" s="332"/>
      <c r="AF89" s="333">
        <f>SUMPRODUCT((LEFT(士法!$D$6:$D$171,2)=LEFT($A89,2))*(RIGHT(士法!$G$6:$G$171,4)=AF$58)*(士法!$H$6:$H$171&lt;&gt;""))</f>
        <v>0</v>
      </c>
      <c r="AG89" s="332"/>
      <c r="AH89" s="334">
        <f t="shared" si="2"/>
        <v>0</v>
      </c>
      <c r="AI89" s="335"/>
      <c r="AJ89" s="336">
        <f t="shared" si="3"/>
        <v>2</v>
      </c>
      <c r="AK89" s="335"/>
    </row>
    <row r="90" spans="1:37" ht="14.25" hidden="1" x14ac:dyDescent="0.2">
      <c r="A90" s="353" t="s">
        <v>805</v>
      </c>
      <c r="B90" s="354"/>
      <c r="C90" s="355"/>
      <c r="D90" s="342">
        <f>SUMPRODUCT((LEFT(基特!$I$6:$I$495,2)=LEFT($A90,2))*(基特!$K$6:$K$495=D$58)*(基特!$N$6:$N$495&lt;&gt;""))</f>
        <v>1</v>
      </c>
      <c r="E90" s="343"/>
      <c r="F90" s="348">
        <f>SUMPRODUCT((LEFT(基特!$I$6:$I$495,2)=LEFT($A90,2))*(基特!$K$6:$K$495=F$58)*(基特!$N$6:$N$495&lt;&gt;""))</f>
        <v>0</v>
      </c>
      <c r="G90" s="343"/>
      <c r="H90" s="348">
        <f>SUMPRODUCT((LEFT(基特!$I$6:$I$495,2)=LEFT($A90,2))*(基特!$K$6:$K$495=H$58)*(基特!$N$6:$N$495&lt;&gt;""))</f>
        <v>0</v>
      </c>
      <c r="I90" s="343"/>
      <c r="J90" s="348">
        <f>SUMPRODUCT((LEFT(基特!$I$6:$I$495,2)=LEFT($A90,2))*(基特!$K$6:$K$495=J$58)*(基特!$N$6:$N$495&lt;&gt;""))</f>
        <v>3</v>
      </c>
      <c r="K90" s="343"/>
      <c r="L90" s="348">
        <f>SUMPRODUCT((LEFT(基特!$I$6:$I$495,2)=LEFT($A90,2))*(基特!$K$6:$K$495=L$58)*(基特!$N$6:$N$495&lt;&gt;""))</f>
        <v>0</v>
      </c>
      <c r="M90" s="343"/>
      <c r="N90" s="348">
        <f>SUMPRODUCT((LEFT(基特!$I$6:$I$495,2)=LEFT($A90,2))*(基特!$K$6:$K$495=N$58)*(基特!$N$6:$N$495&lt;&gt;""))</f>
        <v>0</v>
      </c>
      <c r="O90" s="343"/>
      <c r="P90" s="349">
        <f t="shared" si="0"/>
        <v>4</v>
      </c>
      <c r="Q90" s="350"/>
      <c r="R90" s="342">
        <f>SUMPRODUCT((LEFT(基指!$L$6:$L$196,2)=LEFT($A90,2))*(基指!$J$6:$J$196=R$58)*(基指!$O$6:$O$196&lt;&gt;""))</f>
        <v>0</v>
      </c>
      <c r="S90" s="343"/>
      <c r="T90" s="348">
        <f>SUMPRODUCT((LEFT(基指!$L$6:$L$196,2)=LEFT($A90,2))*(基指!$J$6:$J$196=T$58)*(基指!$O$6:$O$196&lt;&gt;""))</f>
        <v>0</v>
      </c>
      <c r="U90" s="343"/>
      <c r="V90" s="348">
        <f>SUMPRODUCT((LEFT(基指!$L$6:$L$196,2)=LEFT($A90,2))*(基指!$J$6:$J$196=V$58)*(基指!$O$6:$O$196&lt;&gt;""))</f>
        <v>0</v>
      </c>
      <c r="W90" s="343"/>
      <c r="X90" s="348">
        <f>SUMPRODUCT((LEFT(基指!$L$6:$L$196,2)=LEFT($A90,2))*(基指!$J$6:$J$196=X$58)*(基指!$O$6:$O$196&lt;&gt;""))</f>
        <v>0</v>
      </c>
      <c r="Y90" s="343"/>
      <c r="Z90" s="334">
        <f t="shared" si="1"/>
        <v>0</v>
      </c>
      <c r="AA90" s="335"/>
      <c r="AB90" s="342" t="s">
        <v>854</v>
      </c>
      <c r="AC90" s="343"/>
      <c r="AD90" s="333">
        <f>SUMPRODUCT((LEFT(士法!$D$6:$D$171,2)=LEFT($A90,2))*(RIGHT(士法!$G$6:$G$171,4)=AD$58)*(士法!$H$6:$H$171&lt;&gt;""))</f>
        <v>0</v>
      </c>
      <c r="AE90" s="332"/>
      <c r="AF90" s="333">
        <f>SUMPRODUCT((LEFT(士法!$D$6:$D$171,2)=LEFT($A90,2))*(RIGHT(士法!$G$6:$G$171,4)=AF$58)*(士法!$H$6:$H$171&lt;&gt;""))</f>
        <v>0</v>
      </c>
      <c r="AG90" s="332"/>
      <c r="AH90" s="334">
        <f t="shared" si="2"/>
        <v>0</v>
      </c>
      <c r="AI90" s="335"/>
      <c r="AJ90" s="336">
        <f t="shared" si="3"/>
        <v>4</v>
      </c>
      <c r="AK90" s="335"/>
    </row>
    <row r="91" spans="1:37" ht="14.25" hidden="1" x14ac:dyDescent="0.2">
      <c r="A91" s="353" t="s">
        <v>806</v>
      </c>
      <c r="B91" s="354"/>
      <c r="C91" s="355"/>
      <c r="D91" s="342">
        <f>SUMPRODUCT((LEFT(基特!$I$6:$I$495,2)=LEFT($A91,2))*(基特!$K$6:$K$495=D$58)*(基特!$N$6:$N$495&lt;&gt;""))</f>
        <v>1</v>
      </c>
      <c r="E91" s="343"/>
      <c r="F91" s="348">
        <f>SUMPRODUCT((LEFT(基特!$I$6:$I$495,2)=LEFT($A91,2))*(基特!$K$6:$K$495=F$58)*(基特!$N$6:$N$495&lt;&gt;""))</f>
        <v>0</v>
      </c>
      <c r="G91" s="343"/>
      <c r="H91" s="348">
        <f>SUMPRODUCT((LEFT(基特!$I$6:$I$495,2)=LEFT($A91,2))*(基特!$K$6:$K$495=H$58)*(基特!$N$6:$N$495&lt;&gt;""))</f>
        <v>0</v>
      </c>
      <c r="I91" s="343"/>
      <c r="J91" s="348">
        <f>SUMPRODUCT((LEFT(基特!$I$6:$I$495,2)=LEFT($A91,2))*(基特!$K$6:$K$495=J$58)*(基特!$N$6:$N$495&lt;&gt;""))</f>
        <v>2</v>
      </c>
      <c r="K91" s="343"/>
      <c r="L91" s="348">
        <f>SUMPRODUCT((LEFT(基特!$I$6:$I$495,2)=LEFT($A91,2))*(基特!$K$6:$K$495=L$58)*(基特!$N$6:$N$495&lt;&gt;""))</f>
        <v>4</v>
      </c>
      <c r="M91" s="343"/>
      <c r="N91" s="348">
        <f>SUMPRODUCT((LEFT(基特!$I$6:$I$495,2)=LEFT($A91,2))*(基特!$K$6:$K$495=N$58)*(基特!$N$6:$N$495&lt;&gt;""))</f>
        <v>0</v>
      </c>
      <c r="O91" s="343"/>
      <c r="P91" s="349">
        <f t="shared" si="0"/>
        <v>7</v>
      </c>
      <c r="Q91" s="350"/>
      <c r="R91" s="342">
        <f>SUMPRODUCT((LEFT(基指!$L$6:$L$196,2)=LEFT($A91,2))*(基指!$J$6:$J$196=R$58)*(基指!$O$6:$O$196&lt;&gt;""))</f>
        <v>0</v>
      </c>
      <c r="S91" s="343"/>
      <c r="T91" s="348">
        <f>SUMPRODUCT((LEFT(基指!$L$6:$L$196,2)=LEFT($A91,2))*(基指!$J$6:$J$196=T$58)*(基指!$O$6:$O$196&lt;&gt;""))</f>
        <v>0</v>
      </c>
      <c r="U91" s="343"/>
      <c r="V91" s="348">
        <f>SUMPRODUCT((LEFT(基指!$L$6:$L$196,2)=LEFT($A91,2))*(基指!$J$6:$J$196=V$58)*(基指!$O$6:$O$196&lt;&gt;""))</f>
        <v>0</v>
      </c>
      <c r="W91" s="343"/>
      <c r="X91" s="348">
        <f>SUMPRODUCT((LEFT(基指!$L$6:$L$196,2)=LEFT($A91,2))*(基指!$J$6:$J$196=X$58)*(基指!$O$6:$O$196&lt;&gt;""))</f>
        <v>0</v>
      </c>
      <c r="Y91" s="343"/>
      <c r="Z91" s="334">
        <f t="shared" si="1"/>
        <v>0</v>
      </c>
      <c r="AA91" s="335"/>
      <c r="AB91" s="342" t="s">
        <v>854</v>
      </c>
      <c r="AC91" s="343"/>
      <c r="AD91" s="333">
        <f>SUMPRODUCT((LEFT(士法!$D$6:$D$171,2)=LEFT($A91,2))*(RIGHT(士法!$G$6:$G$171,4)=AD$58)*(士法!$H$6:$H$171&lt;&gt;""))</f>
        <v>0</v>
      </c>
      <c r="AE91" s="332"/>
      <c r="AF91" s="333">
        <f>SUMPRODUCT((LEFT(士法!$D$6:$D$171,2)=LEFT($A91,2))*(RIGHT(士法!$G$6:$G$171,4)=AF$58)*(士法!$H$6:$H$171&lt;&gt;""))</f>
        <v>0</v>
      </c>
      <c r="AG91" s="332"/>
      <c r="AH91" s="334">
        <f t="shared" si="2"/>
        <v>0</v>
      </c>
      <c r="AI91" s="335"/>
      <c r="AJ91" s="336">
        <f t="shared" si="3"/>
        <v>7</v>
      </c>
      <c r="AK91" s="335"/>
    </row>
    <row r="92" spans="1:37" ht="14.25" hidden="1" x14ac:dyDescent="0.2">
      <c r="A92" s="353" t="s">
        <v>807</v>
      </c>
      <c r="B92" s="354"/>
      <c r="C92" s="355"/>
      <c r="D92" s="342">
        <f>SUMPRODUCT((LEFT(基特!$I$6:$I$495,2)=LEFT($A92,2))*(基特!$K$6:$K$495=D$58)*(基特!$N$6:$N$495&lt;&gt;""))</f>
        <v>1</v>
      </c>
      <c r="E92" s="343"/>
      <c r="F92" s="348">
        <f>SUMPRODUCT((LEFT(基特!$I$6:$I$495,2)=LEFT($A92,2))*(基特!$K$6:$K$495=F$58)*(基特!$N$6:$N$495&lt;&gt;""))</f>
        <v>0</v>
      </c>
      <c r="G92" s="343"/>
      <c r="H92" s="348">
        <f>SUMPRODUCT((LEFT(基特!$I$6:$I$495,2)=LEFT($A92,2))*(基特!$K$6:$K$495=H$58)*(基特!$N$6:$N$495&lt;&gt;""))</f>
        <v>1</v>
      </c>
      <c r="I92" s="343"/>
      <c r="J92" s="348">
        <f>SUMPRODUCT((LEFT(基特!$I$6:$I$495,2)=LEFT($A92,2))*(基特!$K$6:$K$495=J$58)*(基特!$N$6:$N$495&lt;&gt;""))</f>
        <v>5</v>
      </c>
      <c r="K92" s="343"/>
      <c r="L92" s="348">
        <f>SUMPRODUCT((LEFT(基特!$I$6:$I$495,2)=LEFT($A92,2))*(基特!$K$6:$K$495=L$58)*(基特!$N$6:$N$495&lt;&gt;""))</f>
        <v>0</v>
      </c>
      <c r="M92" s="343"/>
      <c r="N92" s="348">
        <f>SUMPRODUCT((LEFT(基特!$I$6:$I$495,2)=LEFT($A92,2))*(基特!$K$6:$K$495=N$58)*(基特!$N$6:$N$495&lt;&gt;""))</f>
        <v>0</v>
      </c>
      <c r="O92" s="343"/>
      <c r="P92" s="349">
        <f t="shared" si="0"/>
        <v>7</v>
      </c>
      <c r="Q92" s="350"/>
      <c r="R92" s="342">
        <f>SUMPRODUCT((LEFT(基指!$L$6:$L$196,2)=LEFT($A92,2))*(基指!$J$6:$J$196=R$58)*(基指!$O$6:$O$196&lt;&gt;""))</f>
        <v>0</v>
      </c>
      <c r="S92" s="343"/>
      <c r="T92" s="348">
        <f>SUMPRODUCT((LEFT(基指!$L$6:$L$196,2)=LEFT($A92,2))*(基指!$J$6:$J$196=T$58)*(基指!$O$6:$O$196&lt;&gt;""))</f>
        <v>0</v>
      </c>
      <c r="U92" s="343"/>
      <c r="V92" s="348">
        <f>SUMPRODUCT((LEFT(基指!$L$6:$L$196,2)=LEFT($A92,2))*(基指!$J$6:$J$196=V$58)*(基指!$O$6:$O$196&lt;&gt;""))</f>
        <v>0</v>
      </c>
      <c r="W92" s="343"/>
      <c r="X92" s="348">
        <f>SUMPRODUCT((LEFT(基指!$L$6:$L$196,2)=LEFT($A92,2))*(基指!$J$6:$J$196=X$58)*(基指!$O$6:$O$196&lt;&gt;""))</f>
        <v>0</v>
      </c>
      <c r="Y92" s="343"/>
      <c r="Z92" s="334">
        <f t="shared" si="1"/>
        <v>0</v>
      </c>
      <c r="AA92" s="335"/>
      <c r="AB92" s="342" t="s">
        <v>854</v>
      </c>
      <c r="AC92" s="343"/>
      <c r="AD92" s="333">
        <f>SUMPRODUCT((LEFT(士法!$D$6:$D$171,2)=LEFT($A92,2))*(RIGHT(士法!$G$6:$G$171,4)=AD$58)*(士法!$H$6:$H$171&lt;&gt;""))</f>
        <v>1</v>
      </c>
      <c r="AE92" s="332"/>
      <c r="AF92" s="333">
        <f>SUMPRODUCT((LEFT(士法!$D$6:$D$171,2)=LEFT($A92,2))*(RIGHT(士法!$G$6:$G$171,4)=AF$58)*(士法!$H$6:$H$171&lt;&gt;""))</f>
        <v>0</v>
      </c>
      <c r="AG92" s="332"/>
      <c r="AH92" s="334">
        <f t="shared" si="2"/>
        <v>1</v>
      </c>
      <c r="AI92" s="335"/>
      <c r="AJ92" s="336">
        <f t="shared" si="3"/>
        <v>8</v>
      </c>
      <c r="AK92" s="335"/>
    </row>
    <row r="93" spans="1:37" ht="14.25" hidden="1" x14ac:dyDescent="0.2">
      <c r="A93" s="353" t="s">
        <v>808</v>
      </c>
      <c r="B93" s="354"/>
      <c r="C93" s="355"/>
      <c r="D93" s="342">
        <f>SUMPRODUCT((LEFT(基特!$I$6:$I$495,2)=LEFT($A93,2))*(基特!$K$6:$K$495=D$58)*(基特!$N$6:$N$495&lt;&gt;""))</f>
        <v>1</v>
      </c>
      <c r="E93" s="343"/>
      <c r="F93" s="348">
        <f>SUMPRODUCT((LEFT(基特!$I$6:$I$495,2)=LEFT($A93,2))*(基特!$K$6:$K$495=F$58)*(基特!$N$6:$N$495&lt;&gt;""))</f>
        <v>1</v>
      </c>
      <c r="G93" s="343"/>
      <c r="H93" s="348">
        <f>SUMPRODUCT((LEFT(基特!$I$6:$I$495,2)=LEFT($A93,2))*(基特!$K$6:$K$495=H$58)*(基特!$N$6:$N$495&lt;&gt;""))</f>
        <v>1</v>
      </c>
      <c r="I93" s="343"/>
      <c r="J93" s="348">
        <f>SUMPRODUCT((LEFT(基特!$I$6:$I$495,2)=LEFT($A93,2))*(基特!$K$6:$K$495=J$58)*(基特!$N$6:$N$495&lt;&gt;""))</f>
        <v>2</v>
      </c>
      <c r="K93" s="343"/>
      <c r="L93" s="348">
        <f>SUMPRODUCT((LEFT(基特!$I$6:$I$495,2)=LEFT($A93,2))*(基特!$K$6:$K$495=L$58)*(基特!$N$6:$N$495&lt;&gt;""))</f>
        <v>1</v>
      </c>
      <c r="M93" s="343"/>
      <c r="N93" s="348">
        <f>SUMPRODUCT((LEFT(基特!$I$6:$I$495,2)=LEFT($A93,2))*(基特!$K$6:$K$495=N$58)*(基特!$N$6:$N$495&lt;&gt;""))</f>
        <v>0</v>
      </c>
      <c r="O93" s="343"/>
      <c r="P93" s="349">
        <f t="shared" si="0"/>
        <v>6</v>
      </c>
      <c r="Q93" s="350"/>
      <c r="R93" s="342">
        <f>SUMPRODUCT((LEFT(基指!$L$6:$L$196,2)=LEFT($A93,2))*(基指!$J$6:$J$196=R$58)*(基指!$O$6:$O$196&lt;&gt;""))</f>
        <v>1</v>
      </c>
      <c r="S93" s="343"/>
      <c r="T93" s="348">
        <f>SUMPRODUCT((LEFT(基指!$L$6:$L$196,2)=LEFT($A93,2))*(基指!$J$6:$J$196=T$58)*(基指!$O$6:$O$196&lt;&gt;""))</f>
        <v>1</v>
      </c>
      <c r="U93" s="343"/>
      <c r="V93" s="348">
        <f>SUMPRODUCT((LEFT(基指!$L$6:$L$196,2)=LEFT($A93,2))*(基指!$J$6:$J$196=V$58)*(基指!$O$6:$O$196&lt;&gt;""))</f>
        <v>1</v>
      </c>
      <c r="W93" s="343"/>
      <c r="X93" s="348">
        <f>SUMPRODUCT((LEFT(基指!$L$6:$L$196,2)=LEFT($A93,2))*(基指!$J$6:$J$196=X$58)*(基指!$O$6:$O$196&lt;&gt;""))</f>
        <v>0</v>
      </c>
      <c r="Y93" s="343"/>
      <c r="Z93" s="334">
        <f t="shared" si="1"/>
        <v>3</v>
      </c>
      <c r="AA93" s="335"/>
      <c r="AB93" s="342" t="s">
        <v>854</v>
      </c>
      <c r="AC93" s="343"/>
      <c r="AD93" s="333">
        <f>SUMPRODUCT((LEFT(士法!$D$6:$D$171,2)=LEFT($A93,2))*(RIGHT(士法!$G$6:$G$171,4)=AD$58)*(士法!$H$6:$H$171&lt;&gt;""))</f>
        <v>1</v>
      </c>
      <c r="AE93" s="332"/>
      <c r="AF93" s="333">
        <f>SUMPRODUCT((LEFT(士法!$D$6:$D$171,2)=LEFT($A93,2))*(RIGHT(士法!$G$6:$G$171,4)=AF$58)*(士法!$H$6:$H$171&lt;&gt;""))</f>
        <v>0</v>
      </c>
      <c r="AG93" s="332"/>
      <c r="AH93" s="334">
        <f t="shared" si="2"/>
        <v>1</v>
      </c>
      <c r="AI93" s="335"/>
      <c r="AJ93" s="336">
        <f t="shared" si="3"/>
        <v>10</v>
      </c>
      <c r="AK93" s="335"/>
    </row>
    <row r="94" spans="1:37" ht="14.25" hidden="1" x14ac:dyDescent="0.2">
      <c r="A94" s="353" t="s">
        <v>810</v>
      </c>
      <c r="B94" s="354"/>
      <c r="C94" s="355"/>
      <c r="D94" s="342">
        <f>SUMPRODUCT((LEFT(基特!$I$6:$I$495,2)=LEFT($A94,2))*(基特!$K$6:$K$495=D$58)*(基特!$N$6:$N$495&lt;&gt;""))</f>
        <v>1</v>
      </c>
      <c r="E94" s="343"/>
      <c r="F94" s="348">
        <f>SUMPRODUCT((LEFT(基特!$I$6:$I$495,2)=LEFT($A94,2))*(基特!$K$6:$K$495=F$58)*(基特!$N$6:$N$495&lt;&gt;""))</f>
        <v>0</v>
      </c>
      <c r="G94" s="343"/>
      <c r="H94" s="348">
        <f>SUMPRODUCT((LEFT(基特!$I$6:$I$495,2)=LEFT($A94,2))*(基特!$K$6:$K$495=H$58)*(基特!$N$6:$N$495&lt;&gt;""))</f>
        <v>0</v>
      </c>
      <c r="I94" s="343"/>
      <c r="J94" s="348">
        <f>SUMPRODUCT((LEFT(基特!$I$6:$I$495,2)=LEFT($A94,2))*(基特!$K$6:$K$495=J$58)*(基特!$N$6:$N$495&lt;&gt;""))</f>
        <v>6</v>
      </c>
      <c r="K94" s="343"/>
      <c r="L94" s="348">
        <f>SUMPRODUCT((LEFT(基特!$I$6:$I$495,2)=LEFT($A94,2))*(基特!$K$6:$K$495=L$58)*(基特!$N$6:$N$495&lt;&gt;""))</f>
        <v>1</v>
      </c>
      <c r="M94" s="343"/>
      <c r="N94" s="348">
        <f>SUMPRODUCT((LEFT(基特!$I$6:$I$495,2)=LEFT($A94,2))*(基特!$K$6:$K$495=N$58)*(基特!$N$6:$N$495&lt;&gt;""))</f>
        <v>0</v>
      </c>
      <c r="O94" s="343"/>
      <c r="P94" s="349">
        <f t="shared" si="0"/>
        <v>8</v>
      </c>
      <c r="Q94" s="350"/>
      <c r="R94" s="342">
        <f>SUMPRODUCT((LEFT(基指!$L$6:$L$196,2)=LEFT($A94,2))*(基指!$J$6:$J$196=R$58)*(基指!$O$6:$O$196&lt;&gt;""))</f>
        <v>0</v>
      </c>
      <c r="S94" s="343"/>
      <c r="T94" s="348">
        <f>SUMPRODUCT((LEFT(基指!$L$6:$L$196,2)=LEFT($A94,2))*(基指!$J$6:$J$196=T$58)*(基指!$O$6:$O$196&lt;&gt;""))</f>
        <v>0</v>
      </c>
      <c r="U94" s="343"/>
      <c r="V94" s="348">
        <f>SUMPRODUCT((LEFT(基指!$L$6:$L$196,2)=LEFT($A94,2))*(基指!$J$6:$J$196=V$58)*(基指!$O$6:$O$196&lt;&gt;""))</f>
        <v>0</v>
      </c>
      <c r="W94" s="343"/>
      <c r="X94" s="348">
        <f>SUMPRODUCT((LEFT(基指!$L$6:$L$196,2)=LEFT($A94,2))*(基指!$J$6:$J$196=X$58)*(基指!$O$6:$O$196&lt;&gt;""))</f>
        <v>0</v>
      </c>
      <c r="Y94" s="343"/>
      <c r="Z94" s="334">
        <f t="shared" si="1"/>
        <v>0</v>
      </c>
      <c r="AA94" s="335"/>
      <c r="AB94" s="342" t="s">
        <v>854</v>
      </c>
      <c r="AC94" s="343"/>
      <c r="AD94" s="333">
        <f>SUMPRODUCT((LEFT(士法!$D$6:$D$171,2)=LEFT($A94,2))*(RIGHT(士法!$G$6:$G$171,4)=AD$58)*(士法!$H$6:$H$171&lt;&gt;""))</f>
        <v>0</v>
      </c>
      <c r="AE94" s="332"/>
      <c r="AF94" s="333">
        <f>SUMPRODUCT((LEFT(士法!$D$6:$D$171,2)=LEFT($A94,2))*(RIGHT(士法!$G$6:$G$171,4)=AF$58)*(士法!$H$6:$H$171&lt;&gt;""))</f>
        <v>0</v>
      </c>
      <c r="AG94" s="332"/>
      <c r="AH94" s="334">
        <f t="shared" si="2"/>
        <v>0</v>
      </c>
      <c r="AI94" s="335"/>
      <c r="AJ94" s="336">
        <f t="shared" si="3"/>
        <v>8</v>
      </c>
      <c r="AK94" s="335"/>
    </row>
    <row r="95" spans="1:37" ht="14.25" hidden="1" x14ac:dyDescent="0.2">
      <c r="A95" s="353" t="s">
        <v>809</v>
      </c>
      <c r="B95" s="354"/>
      <c r="C95" s="355"/>
      <c r="D95" s="342">
        <f>SUMPRODUCT((LEFT(基特!$I$6:$I$495,2)=LEFT($A95,2))*(基特!$K$6:$K$495=D$58)*(基特!$N$6:$N$495&lt;&gt;""))</f>
        <v>1</v>
      </c>
      <c r="E95" s="343"/>
      <c r="F95" s="348">
        <f>SUMPRODUCT((LEFT(基特!$I$6:$I$495,2)=LEFT($A95,2))*(基特!$K$6:$K$495=F$58)*(基特!$N$6:$N$495&lt;&gt;""))</f>
        <v>0</v>
      </c>
      <c r="G95" s="343"/>
      <c r="H95" s="348">
        <f>SUMPRODUCT((LEFT(基特!$I$6:$I$495,2)=LEFT($A95,2))*(基特!$K$6:$K$495=H$58)*(基特!$N$6:$N$495&lt;&gt;""))</f>
        <v>0</v>
      </c>
      <c r="I95" s="343"/>
      <c r="J95" s="348">
        <f>SUMPRODUCT((LEFT(基特!$I$6:$I$495,2)=LEFT($A95,2))*(基特!$K$6:$K$495=J$58)*(基特!$N$6:$N$495&lt;&gt;""))</f>
        <v>0</v>
      </c>
      <c r="K95" s="343"/>
      <c r="L95" s="348">
        <f>SUMPRODUCT((LEFT(基特!$I$6:$I$495,2)=LEFT($A95,2))*(基特!$K$6:$K$495=L$58)*(基特!$N$6:$N$495&lt;&gt;""))</f>
        <v>0</v>
      </c>
      <c r="M95" s="343"/>
      <c r="N95" s="348">
        <f>SUMPRODUCT((LEFT(基特!$I$6:$I$495,2)=LEFT($A95,2))*(基特!$K$6:$K$495=N$58)*(基特!$N$6:$N$495&lt;&gt;""))</f>
        <v>0</v>
      </c>
      <c r="O95" s="343"/>
      <c r="P95" s="349">
        <f t="shared" si="0"/>
        <v>1</v>
      </c>
      <c r="Q95" s="350"/>
      <c r="R95" s="342">
        <f>SUMPRODUCT((LEFT(基指!$L$6:$L$196,2)=LEFT($A95,2))*(基指!$J$6:$J$196=R$58)*(基指!$O$6:$O$196&lt;&gt;""))</f>
        <v>0</v>
      </c>
      <c r="S95" s="343"/>
      <c r="T95" s="348">
        <f>SUMPRODUCT((LEFT(基指!$L$6:$L$196,2)=LEFT($A95,2))*(基指!$J$6:$J$196=T$58)*(基指!$O$6:$O$196&lt;&gt;""))</f>
        <v>0</v>
      </c>
      <c r="U95" s="343"/>
      <c r="V95" s="348">
        <f>SUMPRODUCT((LEFT(基指!$L$6:$L$196,2)=LEFT($A95,2))*(基指!$J$6:$J$196=V$58)*(基指!$O$6:$O$196&lt;&gt;""))</f>
        <v>0</v>
      </c>
      <c r="W95" s="343"/>
      <c r="X95" s="348">
        <f>SUMPRODUCT((LEFT(基指!$L$6:$L$196,2)=LEFT($A95,2))*(基指!$J$6:$J$196=X$58)*(基指!$O$6:$O$196&lt;&gt;""))</f>
        <v>0</v>
      </c>
      <c r="Y95" s="343"/>
      <c r="Z95" s="334">
        <f t="shared" si="1"/>
        <v>0</v>
      </c>
      <c r="AA95" s="335"/>
      <c r="AB95" s="342" t="s">
        <v>856</v>
      </c>
      <c r="AC95" s="343"/>
      <c r="AD95" s="333">
        <f>SUMPRODUCT((LEFT(士法!$D$6:$D$171,2)=LEFT($A95,2))*(RIGHT(士法!$G$6:$G$171,4)=AD$58)*(士法!$H$6:$H$171&lt;&gt;""))</f>
        <v>0</v>
      </c>
      <c r="AE95" s="332"/>
      <c r="AF95" s="333">
        <f>SUMPRODUCT((LEFT(士法!$D$6:$D$171,2)=LEFT($A95,2))*(RIGHT(士法!$G$6:$G$171,4)=AF$58)*(士法!$H$6:$H$171&lt;&gt;""))</f>
        <v>0</v>
      </c>
      <c r="AG95" s="332"/>
      <c r="AH95" s="334">
        <f t="shared" si="2"/>
        <v>0</v>
      </c>
      <c r="AI95" s="335"/>
      <c r="AJ95" s="336">
        <f t="shared" si="3"/>
        <v>1</v>
      </c>
      <c r="AK95" s="335"/>
    </row>
    <row r="96" spans="1:37" ht="14.25" hidden="1" x14ac:dyDescent="0.2">
      <c r="A96" s="353" t="s">
        <v>811</v>
      </c>
      <c r="B96" s="354"/>
      <c r="C96" s="355"/>
      <c r="D96" s="342">
        <f>SUMPRODUCT((LEFT(基特!$I$6:$I$495,2)=LEFT($A96,2))*(基特!$K$6:$K$495=D$58)*(基特!$N$6:$N$495&lt;&gt;""))</f>
        <v>1</v>
      </c>
      <c r="E96" s="343"/>
      <c r="F96" s="348">
        <f>SUMPRODUCT((LEFT(基特!$I$6:$I$495,2)=LEFT($A96,2))*(基特!$K$6:$K$495=F$58)*(基特!$N$6:$N$495&lt;&gt;""))</f>
        <v>0</v>
      </c>
      <c r="G96" s="343"/>
      <c r="H96" s="348">
        <f>SUMPRODUCT((LEFT(基特!$I$6:$I$495,2)=LEFT($A96,2))*(基特!$K$6:$K$495=H$58)*(基特!$N$6:$N$495&lt;&gt;""))</f>
        <v>1</v>
      </c>
      <c r="I96" s="343"/>
      <c r="J96" s="348">
        <f>SUMPRODUCT((LEFT(基特!$I$6:$I$495,2)=LEFT($A96,2))*(基特!$K$6:$K$495=J$58)*(基特!$N$6:$N$495&lt;&gt;""))</f>
        <v>0</v>
      </c>
      <c r="K96" s="343"/>
      <c r="L96" s="348">
        <f>SUMPRODUCT((LEFT(基特!$I$6:$I$495,2)=LEFT($A96,2))*(基特!$K$6:$K$495=L$58)*(基特!$N$6:$N$495&lt;&gt;""))</f>
        <v>0</v>
      </c>
      <c r="M96" s="343"/>
      <c r="N96" s="348">
        <f>SUMPRODUCT((LEFT(基特!$I$6:$I$495,2)=LEFT($A96,2))*(基特!$K$6:$K$495=N$58)*(基特!$N$6:$N$495&lt;&gt;""))</f>
        <v>0</v>
      </c>
      <c r="O96" s="343"/>
      <c r="P96" s="349">
        <f t="shared" si="0"/>
        <v>2</v>
      </c>
      <c r="Q96" s="350"/>
      <c r="R96" s="342">
        <f>SUMPRODUCT((LEFT(基指!$L$6:$L$196,2)=LEFT($A96,2))*(基指!$J$6:$J$196=R$58)*(基指!$O$6:$O$196&lt;&gt;""))</f>
        <v>0</v>
      </c>
      <c r="S96" s="343"/>
      <c r="T96" s="348">
        <f>SUMPRODUCT((LEFT(基指!$L$6:$L$196,2)=LEFT($A96,2))*(基指!$J$6:$J$196=T$58)*(基指!$O$6:$O$196&lt;&gt;""))</f>
        <v>0</v>
      </c>
      <c r="U96" s="343"/>
      <c r="V96" s="348">
        <f>SUMPRODUCT((LEFT(基指!$L$6:$L$196,2)=LEFT($A96,2))*(基指!$J$6:$J$196=V$58)*(基指!$O$6:$O$196&lt;&gt;""))</f>
        <v>0</v>
      </c>
      <c r="W96" s="343"/>
      <c r="X96" s="348">
        <f>SUMPRODUCT((LEFT(基指!$L$6:$L$196,2)=LEFT($A96,2))*(基指!$J$6:$J$196=X$58)*(基指!$O$6:$O$196&lt;&gt;""))</f>
        <v>0</v>
      </c>
      <c r="Y96" s="343"/>
      <c r="Z96" s="334">
        <f t="shared" si="1"/>
        <v>0</v>
      </c>
      <c r="AA96" s="335"/>
      <c r="AB96" s="342" t="s">
        <v>854</v>
      </c>
      <c r="AC96" s="343"/>
      <c r="AD96" s="333">
        <f>SUMPRODUCT((LEFT(士法!$D$6:$D$171,2)=LEFT($A96,2))*(RIGHT(士法!$G$6:$G$171,4)=AD$58)*(士法!$H$6:$H$171&lt;&gt;""))</f>
        <v>0</v>
      </c>
      <c r="AE96" s="332"/>
      <c r="AF96" s="333">
        <f>SUMPRODUCT((LEFT(士法!$D$6:$D$171,2)=LEFT($A96,2))*(RIGHT(士法!$G$6:$G$171,4)=AF$58)*(士法!$H$6:$H$171&lt;&gt;""))</f>
        <v>1</v>
      </c>
      <c r="AG96" s="332"/>
      <c r="AH96" s="334">
        <f t="shared" si="2"/>
        <v>1</v>
      </c>
      <c r="AI96" s="335"/>
      <c r="AJ96" s="336">
        <f t="shared" si="3"/>
        <v>3</v>
      </c>
      <c r="AK96" s="335"/>
    </row>
    <row r="97" spans="1:37" ht="14.25" hidden="1" x14ac:dyDescent="0.2">
      <c r="A97" s="353" t="s">
        <v>812</v>
      </c>
      <c r="B97" s="354"/>
      <c r="C97" s="355"/>
      <c r="D97" s="342">
        <f>SUMPRODUCT((LEFT(基特!$I$6:$I$495,2)=LEFT($A97,2))*(基特!$K$6:$K$495=D$58)*(基特!$N$6:$N$495&lt;&gt;""))</f>
        <v>1</v>
      </c>
      <c r="E97" s="343"/>
      <c r="F97" s="348">
        <f>SUMPRODUCT((LEFT(基特!$I$6:$I$495,2)=LEFT($A97,2))*(基特!$K$6:$K$495=F$58)*(基特!$N$6:$N$495&lt;&gt;""))</f>
        <v>0</v>
      </c>
      <c r="G97" s="343"/>
      <c r="H97" s="348">
        <f>SUMPRODUCT((LEFT(基特!$I$6:$I$495,2)=LEFT($A97,2))*(基特!$K$6:$K$495=H$58)*(基特!$N$6:$N$495&lt;&gt;""))</f>
        <v>1</v>
      </c>
      <c r="I97" s="343"/>
      <c r="J97" s="348">
        <f>SUMPRODUCT((LEFT(基特!$I$6:$I$495,2)=LEFT($A97,2))*(基特!$K$6:$K$495=J$58)*(基特!$N$6:$N$495&lt;&gt;""))</f>
        <v>3</v>
      </c>
      <c r="K97" s="343"/>
      <c r="L97" s="348">
        <f>SUMPRODUCT((LEFT(基特!$I$6:$I$495,2)=LEFT($A97,2))*(基特!$K$6:$K$495=L$58)*(基特!$N$6:$N$495&lt;&gt;""))</f>
        <v>1</v>
      </c>
      <c r="M97" s="343"/>
      <c r="N97" s="348">
        <f>SUMPRODUCT((LEFT(基特!$I$6:$I$495,2)=LEFT($A97,2))*(基特!$K$6:$K$495=N$58)*(基特!$N$6:$N$495&lt;&gt;""))</f>
        <v>0</v>
      </c>
      <c r="O97" s="343"/>
      <c r="P97" s="349">
        <f t="shared" si="0"/>
        <v>6</v>
      </c>
      <c r="Q97" s="350"/>
      <c r="R97" s="342">
        <f>SUMPRODUCT((LEFT(基指!$L$6:$L$196,2)=LEFT($A97,2))*(基指!$J$6:$J$196=R$58)*(基指!$O$6:$O$196&lt;&gt;""))</f>
        <v>0</v>
      </c>
      <c r="S97" s="343"/>
      <c r="T97" s="348">
        <f>SUMPRODUCT((LEFT(基指!$L$6:$L$196,2)=LEFT($A97,2))*(基指!$J$6:$J$196=T$58)*(基指!$O$6:$O$196&lt;&gt;""))</f>
        <v>0</v>
      </c>
      <c r="U97" s="343"/>
      <c r="V97" s="348">
        <f>SUMPRODUCT((LEFT(基指!$L$6:$L$196,2)=LEFT($A97,2))*(基指!$J$6:$J$196=V$58)*(基指!$O$6:$O$196&lt;&gt;""))</f>
        <v>0</v>
      </c>
      <c r="W97" s="343"/>
      <c r="X97" s="348">
        <f>SUMPRODUCT((LEFT(基指!$L$6:$L$196,2)=LEFT($A97,2))*(基指!$J$6:$J$196=X$58)*(基指!$O$6:$O$196&lt;&gt;""))</f>
        <v>0</v>
      </c>
      <c r="Y97" s="343"/>
      <c r="Z97" s="334">
        <f t="shared" si="1"/>
        <v>0</v>
      </c>
      <c r="AA97" s="335"/>
      <c r="AB97" s="342" t="s">
        <v>854</v>
      </c>
      <c r="AC97" s="343"/>
      <c r="AD97" s="333">
        <f>SUMPRODUCT((LEFT(士法!$D$6:$D$171,2)=LEFT($A97,2))*(RIGHT(士法!$G$6:$G$171,4)=AD$58)*(士法!$H$6:$H$171&lt;&gt;""))</f>
        <v>0</v>
      </c>
      <c r="AE97" s="332"/>
      <c r="AF97" s="333">
        <f>SUMPRODUCT((LEFT(士法!$D$6:$D$171,2)=LEFT($A97,2))*(RIGHT(士法!$G$6:$G$171,4)=AF$58)*(士法!$H$6:$H$171&lt;&gt;""))</f>
        <v>0</v>
      </c>
      <c r="AG97" s="332"/>
      <c r="AH97" s="334">
        <f t="shared" si="2"/>
        <v>0</v>
      </c>
      <c r="AI97" s="335"/>
      <c r="AJ97" s="336">
        <f t="shared" si="3"/>
        <v>6</v>
      </c>
      <c r="AK97" s="335"/>
    </row>
    <row r="98" spans="1:37" ht="14.25" hidden="1" x14ac:dyDescent="0.2">
      <c r="A98" s="353" t="s">
        <v>813</v>
      </c>
      <c r="B98" s="354"/>
      <c r="C98" s="355"/>
      <c r="D98" s="342">
        <f>SUMPRODUCT((LEFT(基特!$I$6:$I$495,2)=LEFT($A98,2))*(基特!$K$6:$K$495=D$58)*(基特!$N$6:$N$495&lt;&gt;""))</f>
        <v>1</v>
      </c>
      <c r="E98" s="343"/>
      <c r="F98" s="348">
        <f>SUMPRODUCT((LEFT(基特!$I$6:$I$495,2)=LEFT($A98,2))*(基特!$K$6:$K$495=F$58)*(基特!$N$6:$N$495&lt;&gt;""))</f>
        <v>0</v>
      </c>
      <c r="G98" s="343"/>
      <c r="H98" s="348">
        <f>SUMPRODUCT((LEFT(基特!$I$6:$I$495,2)=LEFT($A98,2))*(基特!$K$6:$K$495=H$58)*(基特!$N$6:$N$495&lt;&gt;""))</f>
        <v>1</v>
      </c>
      <c r="I98" s="343"/>
      <c r="J98" s="348">
        <f>SUMPRODUCT((LEFT(基特!$I$6:$I$495,2)=LEFT($A98,2))*(基特!$K$6:$K$495=J$58)*(基特!$N$6:$N$495&lt;&gt;""))</f>
        <v>0</v>
      </c>
      <c r="K98" s="343"/>
      <c r="L98" s="348">
        <f>SUMPRODUCT((LEFT(基特!$I$6:$I$495,2)=LEFT($A98,2))*(基特!$K$6:$K$495=L$58)*(基特!$N$6:$N$495&lt;&gt;""))</f>
        <v>0</v>
      </c>
      <c r="M98" s="343"/>
      <c r="N98" s="348">
        <f>SUMPRODUCT((LEFT(基特!$I$6:$I$495,2)=LEFT($A98,2))*(基特!$K$6:$K$495=N$58)*(基特!$N$6:$N$495&lt;&gt;""))</f>
        <v>0</v>
      </c>
      <c r="O98" s="343"/>
      <c r="P98" s="349">
        <f t="shared" si="0"/>
        <v>2</v>
      </c>
      <c r="Q98" s="350"/>
      <c r="R98" s="342">
        <f>SUMPRODUCT((LEFT(基指!$L$6:$L$196,2)=LEFT($A98,2))*(基指!$J$6:$J$196=R$58)*(基指!$O$6:$O$196&lt;&gt;""))</f>
        <v>0</v>
      </c>
      <c r="S98" s="343"/>
      <c r="T98" s="348">
        <f>SUMPRODUCT((LEFT(基指!$L$6:$L$196,2)=LEFT($A98,2))*(基指!$J$6:$J$196=T$58)*(基指!$O$6:$O$196&lt;&gt;""))</f>
        <v>0</v>
      </c>
      <c r="U98" s="343"/>
      <c r="V98" s="348">
        <f>SUMPRODUCT((LEFT(基指!$L$6:$L$196,2)=LEFT($A98,2))*(基指!$J$6:$J$196=V$58)*(基指!$O$6:$O$196&lt;&gt;""))</f>
        <v>1</v>
      </c>
      <c r="W98" s="343"/>
      <c r="X98" s="348">
        <f>SUMPRODUCT((LEFT(基指!$L$6:$L$196,2)=LEFT($A98,2))*(基指!$J$6:$J$196=X$58)*(基指!$O$6:$O$196&lt;&gt;""))</f>
        <v>0</v>
      </c>
      <c r="Y98" s="343"/>
      <c r="Z98" s="334">
        <f t="shared" si="1"/>
        <v>1</v>
      </c>
      <c r="AA98" s="335"/>
      <c r="AB98" s="342" t="s">
        <v>854</v>
      </c>
      <c r="AC98" s="343"/>
      <c r="AD98" s="333">
        <f>SUMPRODUCT((LEFT(士法!$D$6:$D$171,2)=LEFT($A98,2))*(RIGHT(士法!$G$6:$G$171,4)=AD$58)*(士法!$H$6:$H$171&lt;&gt;""))</f>
        <v>0</v>
      </c>
      <c r="AE98" s="332"/>
      <c r="AF98" s="333">
        <f>SUMPRODUCT((LEFT(士法!$D$6:$D$171,2)=LEFT($A98,2))*(RIGHT(士法!$G$6:$G$171,4)=AF$58)*(士法!$H$6:$H$171&lt;&gt;""))</f>
        <v>0</v>
      </c>
      <c r="AG98" s="332"/>
      <c r="AH98" s="334">
        <f t="shared" si="2"/>
        <v>0</v>
      </c>
      <c r="AI98" s="335"/>
      <c r="AJ98" s="336">
        <f t="shared" si="3"/>
        <v>3</v>
      </c>
      <c r="AK98" s="335"/>
    </row>
    <row r="99" spans="1:37" ht="14.25" hidden="1" x14ac:dyDescent="0.2">
      <c r="A99" s="353" t="s">
        <v>814</v>
      </c>
      <c r="B99" s="354"/>
      <c r="C99" s="355"/>
      <c r="D99" s="342">
        <f>SUMPRODUCT((LEFT(基特!$I$6:$I$495,2)=LEFT($A99,2))*(基特!$K$6:$K$495=D$58)*(基特!$N$6:$N$495&lt;&gt;""))</f>
        <v>1</v>
      </c>
      <c r="E99" s="343"/>
      <c r="F99" s="348">
        <f>SUMPRODUCT((LEFT(基特!$I$6:$I$495,2)=LEFT($A99,2))*(基特!$K$6:$K$495=F$58)*(基特!$N$6:$N$495&lt;&gt;""))</f>
        <v>2</v>
      </c>
      <c r="G99" s="343"/>
      <c r="H99" s="348">
        <f>SUMPRODUCT((LEFT(基特!$I$6:$I$495,2)=LEFT($A99,2))*(基特!$K$6:$K$495=H$58)*(基特!$N$6:$N$495&lt;&gt;""))</f>
        <v>1</v>
      </c>
      <c r="I99" s="343"/>
      <c r="J99" s="348">
        <f>SUMPRODUCT((LEFT(基特!$I$6:$I$495,2)=LEFT($A99,2))*(基特!$K$6:$K$495=J$58)*(基特!$N$6:$N$495&lt;&gt;""))</f>
        <v>1</v>
      </c>
      <c r="K99" s="343"/>
      <c r="L99" s="348">
        <f>SUMPRODUCT((LEFT(基特!$I$6:$I$495,2)=LEFT($A99,2))*(基特!$K$6:$K$495=L$58)*(基特!$N$6:$N$495&lt;&gt;""))</f>
        <v>0</v>
      </c>
      <c r="M99" s="343"/>
      <c r="N99" s="348">
        <f>SUMPRODUCT((LEFT(基特!$I$6:$I$495,2)=LEFT($A99,2))*(基特!$K$6:$K$495=N$58)*(基特!$N$6:$N$495&lt;&gt;""))</f>
        <v>0</v>
      </c>
      <c r="O99" s="343"/>
      <c r="P99" s="349">
        <f t="shared" si="0"/>
        <v>5</v>
      </c>
      <c r="Q99" s="350"/>
      <c r="R99" s="342">
        <f>SUMPRODUCT((LEFT(基指!$L$6:$L$196,2)=LEFT($A99,2))*(基指!$J$6:$J$196=R$58)*(基指!$O$6:$O$196&lt;&gt;""))</f>
        <v>0</v>
      </c>
      <c r="S99" s="343"/>
      <c r="T99" s="348">
        <f>SUMPRODUCT((LEFT(基指!$L$6:$L$196,2)=LEFT($A99,2))*(基指!$J$6:$J$196=T$58)*(基指!$O$6:$O$196&lt;&gt;""))</f>
        <v>1</v>
      </c>
      <c r="U99" s="343"/>
      <c r="V99" s="348">
        <f>SUMPRODUCT((LEFT(基指!$L$6:$L$196,2)=LEFT($A99,2))*(基指!$J$6:$J$196=V$58)*(基指!$O$6:$O$196&lt;&gt;""))</f>
        <v>1</v>
      </c>
      <c r="W99" s="343"/>
      <c r="X99" s="348">
        <f>SUMPRODUCT((LEFT(基指!$L$6:$L$196,2)=LEFT($A99,2))*(基指!$J$6:$J$196=X$58)*(基指!$O$6:$O$196&lt;&gt;""))</f>
        <v>0</v>
      </c>
      <c r="Y99" s="343"/>
      <c r="Z99" s="334">
        <f t="shared" si="1"/>
        <v>2</v>
      </c>
      <c r="AA99" s="335"/>
      <c r="AB99" s="342" t="s">
        <v>854</v>
      </c>
      <c r="AC99" s="343"/>
      <c r="AD99" s="333">
        <f>SUMPRODUCT((LEFT(士法!$D$6:$D$171,2)=LEFT($A99,2))*(RIGHT(士法!$G$6:$G$171,4)=AD$58)*(士法!$H$6:$H$171&lt;&gt;""))</f>
        <v>0</v>
      </c>
      <c r="AE99" s="332"/>
      <c r="AF99" s="333">
        <f>SUMPRODUCT((LEFT(士法!$D$6:$D$171,2)=LEFT($A99,2))*(RIGHT(士法!$G$6:$G$171,4)=AF$58)*(士法!$H$6:$H$171&lt;&gt;""))</f>
        <v>1</v>
      </c>
      <c r="AG99" s="332"/>
      <c r="AH99" s="334">
        <f t="shared" si="2"/>
        <v>1</v>
      </c>
      <c r="AI99" s="335"/>
      <c r="AJ99" s="336">
        <f t="shared" si="3"/>
        <v>8</v>
      </c>
      <c r="AK99" s="335"/>
    </row>
    <row r="100" spans="1:37" ht="14.25" hidden="1" x14ac:dyDescent="0.2">
      <c r="A100" s="353" t="s">
        <v>815</v>
      </c>
      <c r="B100" s="354"/>
      <c r="C100" s="355"/>
      <c r="D100" s="342">
        <f>SUMPRODUCT((LEFT(基特!$I$6:$I$495,2)=LEFT($A100,2))*(基特!$K$6:$K$495=D$58)*(基特!$N$6:$N$495&lt;&gt;""))</f>
        <v>1</v>
      </c>
      <c r="E100" s="343"/>
      <c r="F100" s="348">
        <f>SUMPRODUCT((LEFT(基特!$I$6:$I$495,2)=LEFT($A100,2))*(基特!$K$6:$K$495=F$58)*(基特!$N$6:$N$495&lt;&gt;""))</f>
        <v>0</v>
      </c>
      <c r="G100" s="343"/>
      <c r="H100" s="348">
        <f>SUMPRODUCT((LEFT(基特!$I$6:$I$495,2)=LEFT($A100,2))*(基特!$K$6:$K$495=H$58)*(基特!$N$6:$N$495&lt;&gt;""))</f>
        <v>0</v>
      </c>
      <c r="I100" s="343"/>
      <c r="J100" s="348">
        <f>SUMPRODUCT((LEFT(基特!$I$6:$I$495,2)=LEFT($A100,2))*(基特!$K$6:$K$495=J$58)*(基特!$N$6:$N$495&lt;&gt;""))</f>
        <v>1</v>
      </c>
      <c r="K100" s="343"/>
      <c r="L100" s="348">
        <f>SUMPRODUCT((LEFT(基特!$I$6:$I$495,2)=LEFT($A100,2))*(基特!$K$6:$K$495=L$58)*(基特!$N$6:$N$495&lt;&gt;""))</f>
        <v>0</v>
      </c>
      <c r="M100" s="343"/>
      <c r="N100" s="348">
        <f>SUMPRODUCT((LEFT(基特!$I$6:$I$495,2)=LEFT($A100,2))*(基特!$K$6:$K$495=N$58)*(基特!$N$6:$N$495&lt;&gt;""))</f>
        <v>0</v>
      </c>
      <c r="O100" s="343"/>
      <c r="P100" s="349">
        <f t="shared" si="0"/>
        <v>2</v>
      </c>
      <c r="Q100" s="350"/>
      <c r="R100" s="342">
        <f>SUMPRODUCT((LEFT(基指!$L$6:$L$196,2)=LEFT($A100,2))*(基指!$J$6:$J$196=R$58)*(基指!$O$6:$O$196&lt;&gt;""))</f>
        <v>0</v>
      </c>
      <c r="S100" s="343"/>
      <c r="T100" s="348">
        <f>SUMPRODUCT((LEFT(基指!$L$6:$L$196,2)=LEFT($A100,2))*(基指!$J$6:$J$196=T$58)*(基指!$O$6:$O$196&lt;&gt;""))</f>
        <v>0</v>
      </c>
      <c r="U100" s="343"/>
      <c r="V100" s="348">
        <f>SUMPRODUCT((LEFT(基指!$L$6:$L$196,2)=LEFT($A100,2))*(基指!$J$6:$J$196=V$58)*(基指!$O$6:$O$196&lt;&gt;""))</f>
        <v>1</v>
      </c>
      <c r="W100" s="343"/>
      <c r="X100" s="348">
        <f>SUMPRODUCT((LEFT(基指!$L$6:$L$196,2)=LEFT($A100,2))*(基指!$J$6:$J$196=X$58)*(基指!$O$6:$O$196&lt;&gt;""))</f>
        <v>0</v>
      </c>
      <c r="Y100" s="343"/>
      <c r="Z100" s="334">
        <f t="shared" si="1"/>
        <v>1</v>
      </c>
      <c r="AA100" s="335"/>
      <c r="AB100" s="342" t="s">
        <v>854</v>
      </c>
      <c r="AC100" s="343"/>
      <c r="AD100" s="333">
        <f>SUMPRODUCT((LEFT(士法!$D$6:$D$171,2)=LEFT($A100,2))*(RIGHT(士法!$G$6:$G$171,4)=AD$58)*(士法!$H$6:$H$171&lt;&gt;""))</f>
        <v>0</v>
      </c>
      <c r="AE100" s="332"/>
      <c r="AF100" s="333">
        <f>SUMPRODUCT((LEFT(士法!$D$6:$D$171,2)=LEFT($A100,2))*(RIGHT(士法!$G$6:$G$171,4)=AF$58)*(士法!$H$6:$H$171&lt;&gt;""))</f>
        <v>1</v>
      </c>
      <c r="AG100" s="332"/>
      <c r="AH100" s="334">
        <f t="shared" si="2"/>
        <v>1</v>
      </c>
      <c r="AI100" s="335"/>
      <c r="AJ100" s="336">
        <f t="shared" si="3"/>
        <v>4</v>
      </c>
      <c r="AK100" s="335"/>
    </row>
    <row r="101" spans="1:37" ht="14.25" hidden="1" x14ac:dyDescent="0.2">
      <c r="A101" s="353" t="s">
        <v>816</v>
      </c>
      <c r="B101" s="354"/>
      <c r="C101" s="355"/>
      <c r="D101" s="342">
        <f>SUMPRODUCT((LEFT(基特!$I$6:$I$495,2)=LEFT($A101,2))*(基特!$K$6:$K$495=D$58)*(基特!$N$6:$N$495&lt;&gt;""))</f>
        <v>1</v>
      </c>
      <c r="E101" s="343"/>
      <c r="F101" s="348">
        <f>SUMPRODUCT((LEFT(基特!$I$6:$I$495,2)=LEFT($A101,2))*(基特!$K$6:$K$495=F$58)*(基特!$N$6:$N$495&lt;&gt;""))</f>
        <v>0</v>
      </c>
      <c r="G101" s="343"/>
      <c r="H101" s="348">
        <f>SUMPRODUCT((LEFT(基特!$I$6:$I$495,2)=LEFT($A101,2))*(基特!$K$6:$K$495=H$58)*(基特!$N$6:$N$495&lt;&gt;""))</f>
        <v>2</v>
      </c>
      <c r="I101" s="343"/>
      <c r="J101" s="348">
        <f>SUMPRODUCT((LEFT(基特!$I$6:$I$495,2)=LEFT($A101,2))*(基特!$K$6:$K$495=J$58)*(基特!$N$6:$N$495&lt;&gt;""))</f>
        <v>0</v>
      </c>
      <c r="K101" s="343"/>
      <c r="L101" s="348">
        <f>SUMPRODUCT((LEFT(基特!$I$6:$I$495,2)=LEFT($A101,2))*(基特!$K$6:$K$495=L$58)*(基特!$N$6:$N$495&lt;&gt;""))</f>
        <v>2</v>
      </c>
      <c r="M101" s="343"/>
      <c r="N101" s="348">
        <f>SUMPRODUCT((LEFT(基特!$I$6:$I$495,2)=LEFT($A101,2))*(基特!$K$6:$K$495=N$58)*(基特!$N$6:$N$495&lt;&gt;""))</f>
        <v>0</v>
      </c>
      <c r="O101" s="343"/>
      <c r="P101" s="349">
        <f t="shared" si="0"/>
        <v>5</v>
      </c>
      <c r="Q101" s="350"/>
      <c r="R101" s="342">
        <f>SUMPRODUCT((LEFT(基指!$L$6:$L$196,2)=LEFT($A101,2))*(基指!$J$6:$J$196=R$58)*(基指!$O$6:$O$196&lt;&gt;""))</f>
        <v>0</v>
      </c>
      <c r="S101" s="343"/>
      <c r="T101" s="348">
        <f>SUMPRODUCT((LEFT(基指!$L$6:$L$196,2)=LEFT($A101,2))*(基指!$J$6:$J$196=T$58)*(基指!$O$6:$O$196&lt;&gt;""))</f>
        <v>0</v>
      </c>
      <c r="U101" s="343"/>
      <c r="V101" s="348">
        <f>SUMPRODUCT((LEFT(基指!$L$6:$L$196,2)=LEFT($A101,2))*(基指!$J$6:$J$196=V$58)*(基指!$O$6:$O$196&lt;&gt;""))</f>
        <v>0</v>
      </c>
      <c r="W101" s="343"/>
      <c r="X101" s="348">
        <f>SUMPRODUCT((LEFT(基指!$L$6:$L$196,2)=LEFT($A101,2))*(基指!$J$6:$J$196=X$58)*(基指!$O$6:$O$196&lt;&gt;""))</f>
        <v>0</v>
      </c>
      <c r="Y101" s="343"/>
      <c r="Z101" s="334">
        <f t="shared" si="1"/>
        <v>0</v>
      </c>
      <c r="AA101" s="335"/>
      <c r="AB101" s="342" t="s">
        <v>854</v>
      </c>
      <c r="AC101" s="343"/>
      <c r="AD101" s="333">
        <f>SUMPRODUCT((LEFT(士法!$D$6:$D$171,2)=LEFT($A101,2))*(RIGHT(士法!$G$6:$G$171,4)=AD$58)*(士法!$H$6:$H$171&lt;&gt;""))</f>
        <v>0</v>
      </c>
      <c r="AE101" s="332"/>
      <c r="AF101" s="333">
        <f>SUMPRODUCT((LEFT(士法!$D$6:$D$171,2)=LEFT($A101,2))*(RIGHT(士法!$G$6:$G$171,4)=AF$58)*(士法!$H$6:$H$171&lt;&gt;""))</f>
        <v>1</v>
      </c>
      <c r="AG101" s="332"/>
      <c r="AH101" s="334">
        <f t="shared" si="2"/>
        <v>1</v>
      </c>
      <c r="AI101" s="335"/>
      <c r="AJ101" s="336">
        <f t="shared" si="3"/>
        <v>6</v>
      </c>
      <c r="AK101" s="335"/>
    </row>
    <row r="102" spans="1:37" ht="14.25" hidden="1" x14ac:dyDescent="0.2">
      <c r="A102" s="353" t="s">
        <v>817</v>
      </c>
      <c r="B102" s="354"/>
      <c r="C102" s="355"/>
      <c r="D102" s="342">
        <f>SUMPRODUCT((LEFT(基特!$I$6:$I$495,2)=LEFT($A102,2))*(基特!$K$6:$K$495=D$58)*(基特!$N$6:$N$495&lt;&gt;""))</f>
        <v>1</v>
      </c>
      <c r="E102" s="343"/>
      <c r="F102" s="348">
        <f>SUMPRODUCT((LEFT(基特!$I$6:$I$495,2)=LEFT($A102,2))*(基特!$K$6:$K$495=F$58)*(基特!$N$6:$N$495&lt;&gt;""))</f>
        <v>1</v>
      </c>
      <c r="G102" s="343"/>
      <c r="H102" s="348">
        <f>SUMPRODUCT((LEFT(基特!$I$6:$I$495,2)=LEFT($A102,2))*(基特!$K$6:$K$495=H$58)*(基特!$N$6:$N$495&lt;&gt;""))</f>
        <v>0</v>
      </c>
      <c r="I102" s="343"/>
      <c r="J102" s="348">
        <f>SUMPRODUCT((LEFT(基特!$I$6:$I$495,2)=LEFT($A102,2))*(基特!$K$6:$K$495=J$58)*(基特!$N$6:$N$495&lt;&gt;""))</f>
        <v>2</v>
      </c>
      <c r="K102" s="343"/>
      <c r="L102" s="348">
        <f>SUMPRODUCT((LEFT(基特!$I$6:$I$495,2)=LEFT($A102,2))*(基特!$K$6:$K$495=L$58)*(基特!$N$6:$N$495&lt;&gt;""))</f>
        <v>0</v>
      </c>
      <c r="M102" s="343"/>
      <c r="N102" s="348">
        <f>SUMPRODUCT((LEFT(基特!$I$6:$I$495,2)=LEFT($A102,2))*(基特!$K$6:$K$495=N$58)*(基特!$N$6:$N$495&lt;&gt;""))</f>
        <v>0</v>
      </c>
      <c r="O102" s="343"/>
      <c r="P102" s="349">
        <f t="shared" si="0"/>
        <v>4</v>
      </c>
      <c r="Q102" s="350"/>
      <c r="R102" s="342">
        <f>SUMPRODUCT((LEFT(基指!$L$6:$L$196,2)=LEFT($A102,2))*(基指!$J$6:$J$196=R$58)*(基指!$O$6:$O$196&lt;&gt;""))</f>
        <v>0</v>
      </c>
      <c r="S102" s="343"/>
      <c r="T102" s="348">
        <f>SUMPRODUCT((LEFT(基指!$L$6:$L$196,2)=LEFT($A102,2))*(基指!$J$6:$J$196=T$58)*(基指!$O$6:$O$196&lt;&gt;""))</f>
        <v>0</v>
      </c>
      <c r="U102" s="343"/>
      <c r="V102" s="348">
        <f>SUMPRODUCT((LEFT(基指!$L$6:$L$196,2)=LEFT($A102,2))*(基指!$J$6:$J$196=V$58)*(基指!$O$6:$O$196&lt;&gt;""))</f>
        <v>1</v>
      </c>
      <c r="W102" s="343"/>
      <c r="X102" s="348">
        <f>SUMPRODUCT((LEFT(基指!$L$6:$L$196,2)=LEFT($A102,2))*(基指!$J$6:$J$196=X$58)*(基指!$O$6:$O$196&lt;&gt;""))</f>
        <v>0</v>
      </c>
      <c r="Y102" s="343"/>
      <c r="Z102" s="334">
        <f t="shared" si="1"/>
        <v>1</v>
      </c>
      <c r="AA102" s="335"/>
      <c r="AB102" s="342" t="s">
        <v>856</v>
      </c>
      <c r="AC102" s="343"/>
      <c r="AD102" s="333">
        <f>SUMPRODUCT((LEFT(士法!$D$6:$D$171,2)=LEFT($A102,2))*(RIGHT(士法!$G$6:$G$171,4)=AD$58)*(士法!$H$6:$H$171&lt;&gt;""))</f>
        <v>0</v>
      </c>
      <c r="AE102" s="332"/>
      <c r="AF102" s="333">
        <f>SUMPRODUCT((LEFT(士法!$D$6:$D$171,2)=LEFT($A102,2))*(RIGHT(士法!$G$6:$G$171,4)=AF$58)*(士法!$H$6:$H$171&lt;&gt;""))</f>
        <v>0</v>
      </c>
      <c r="AG102" s="332"/>
      <c r="AH102" s="334">
        <f t="shared" si="2"/>
        <v>0</v>
      </c>
      <c r="AI102" s="335"/>
      <c r="AJ102" s="336">
        <f t="shared" si="3"/>
        <v>5</v>
      </c>
      <c r="AK102" s="335"/>
    </row>
    <row r="103" spans="1:37" ht="14.25" hidden="1" x14ac:dyDescent="0.2">
      <c r="A103" s="353" t="s">
        <v>818</v>
      </c>
      <c r="B103" s="354"/>
      <c r="C103" s="355"/>
      <c r="D103" s="342">
        <f>SUMPRODUCT((LEFT(基特!$I$6:$I$495,2)=LEFT($A103,2))*(基特!$K$6:$K$495=D$58)*(基特!$N$6:$N$495&lt;&gt;""))</f>
        <v>1</v>
      </c>
      <c r="E103" s="343"/>
      <c r="F103" s="348">
        <f>SUMPRODUCT((LEFT(基特!$I$6:$I$495,2)=LEFT($A103,2))*(基特!$K$6:$K$495=F$58)*(基特!$N$6:$N$495&lt;&gt;""))</f>
        <v>0</v>
      </c>
      <c r="G103" s="343"/>
      <c r="H103" s="348">
        <f>SUMPRODUCT((LEFT(基特!$I$6:$I$495,2)=LEFT($A103,2))*(基特!$K$6:$K$495=H$58)*(基特!$N$6:$N$495&lt;&gt;""))</f>
        <v>1</v>
      </c>
      <c r="I103" s="343"/>
      <c r="J103" s="348">
        <f>SUMPRODUCT((LEFT(基特!$I$6:$I$495,2)=LEFT($A103,2))*(基特!$K$6:$K$495=J$58)*(基特!$N$6:$N$495&lt;&gt;""))</f>
        <v>4</v>
      </c>
      <c r="K103" s="343"/>
      <c r="L103" s="348">
        <f>SUMPRODUCT((LEFT(基特!$I$6:$I$495,2)=LEFT($A103,2))*(基特!$K$6:$K$495=L$58)*(基特!$N$6:$N$495&lt;&gt;""))</f>
        <v>0</v>
      </c>
      <c r="M103" s="343"/>
      <c r="N103" s="348">
        <f>SUMPRODUCT((LEFT(基特!$I$6:$I$495,2)=LEFT($A103,2))*(基特!$K$6:$K$495=N$58)*(基特!$N$6:$N$495&lt;&gt;""))</f>
        <v>0</v>
      </c>
      <c r="O103" s="343"/>
      <c r="P103" s="349">
        <f t="shared" si="0"/>
        <v>6</v>
      </c>
      <c r="Q103" s="350"/>
      <c r="R103" s="342">
        <f>SUMPRODUCT((LEFT(基指!$L$6:$L$196,2)=LEFT($A103,2))*(基指!$J$6:$J$196=R$58)*(基指!$O$6:$O$196&lt;&gt;""))</f>
        <v>0</v>
      </c>
      <c r="S103" s="343"/>
      <c r="T103" s="348">
        <f>SUMPRODUCT((LEFT(基指!$L$6:$L$196,2)=LEFT($A103,2))*(基指!$J$6:$J$196=T$58)*(基指!$O$6:$O$196&lt;&gt;""))</f>
        <v>0</v>
      </c>
      <c r="U103" s="343"/>
      <c r="V103" s="348">
        <f>SUMPRODUCT((LEFT(基指!$L$6:$L$196,2)=LEFT($A103,2))*(基指!$J$6:$J$196=V$58)*(基指!$O$6:$O$196&lt;&gt;""))</f>
        <v>1</v>
      </c>
      <c r="W103" s="343"/>
      <c r="X103" s="348">
        <f>SUMPRODUCT((LEFT(基指!$L$6:$L$196,2)=LEFT($A103,2))*(基指!$J$6:$J$196=X$58)*(基指!$O$6:$O$196&lt;&gt;""))</f>
        <v>0</v>
      </c>
      <c r="Y103" s="343"/>
      <c r="Z103" s="334">
        <f t="shared" si="1"/>
        <v>1</v>
      </c>
      <c r="AA103" s="335"/>
      <c r="AB103" s="342" t="s">
        <v>854</v>
      </c>
      <c r="AC103" s="343"/>
      <c r="AD103" s="333">
        <f>SUMPRODUCT((LEFT(士法!$D$6:$D$171,2)=LEFT($A103,2))*(RIGHT(士法!$G$6:$G$171,4)=AD$58)*(士法!$H$6:$H$171&lt;&gt;""))</f>
        <v>0</v>
      </c>
      <c r="AE103" s="332"/>
      <c r="AF103" s="333">
        <f>SUMPRODUCT((LEFT(士法!$D$6:$D$171,2)=LEFT($A103,2))*(RIGHT(士法!$G$6:$G$171,4)=AF$58)*(士法!$H$6:$H$171&lt;&gt;""))</f>
        <v>1</v>
      </c>
      <c r="AG103" s="332"/>
      <c r="AH103" s="334">
        <f t="shared" si="2"/>
        <v>1</v>
      </c>
      <c r="AI103" s="335"/>
      <c r="AJ103" s="336">
        <f t="shared" si="3"/>
        <v>8</v>
      </c>
      <c r="AK103" s="335"/>
    </row>
    <row r="104" spans="1:37" ht="14.25" hidden="1" x14ac:dyDescent="0.2">
      <c r="A104" s="353" t="s">
        <v>819</v>
      </c>
      <c r="B104" s="354"/>
      <c r="C104" s="355"/>
      <c r="D104" s="342">
        <f>SUMPRODUCT((LEFT(基特!$I$6:$I$495,2)=LEFT($A104,2))*(基特!$K$6:$K$495=D$58)*(基特!$N$6:$N$495&lt;&gt;""))</f>
        <v>1</v>
      </c>
      <c r="E104" s="343"/>
      <c r="F104" s="348">
        <f>SUMPRODUCT((LEFT(基特!$I$6:$I$495,2)=LEFT($A104,2))*(基特!$K$6:$K$495=F$58)*(基特!$N$6:$N$495&lt;&gt;""))</f>
        <v>0</v>
      </c>
      <c r="G104" s="343"/>
      <c r="H104" s="348">
        <f>SUMPRODUCT((LEFT(基特!$I$6:$I$495,2)=LEFT($A104,2))*(基特!$K$6:$K$495=H$58)*(基特!$N$6:$N$495&lt;&gt;""))</f>
        <v>0</v>
      </c>
      <c r="I104" s="343"/>
      <c r="J104" s="348">
        <f>SUMPRODUCT((LEFT(基特!$I$6:$I$495,2)=LEFT($A104,2))*(基特!$K$6:$K$495=J$58)*(基特!$N$6:$N$495&lt;&gt;""))</f>
        <v>2</v>
      </c>
      <c r="K104" s="343"/>
      <c r="L104" s="348">
        <f>SUMPRODUCT((LEFT(基特!$I$6:$I$495,2)=LEFT($A104,2))*(基特!$K$6:$K$495=L$58)*(基特!$N$6:$N$495&lt;&gt;""))</f>
        <v>0</v>
      </c>
      <c r="M104" s="343"/>
      <c r="N104" s="348">
        <f>SUMPRODUCT((LEFT(基特!$I$6:$I$495,2)=LEFT($A104,2))*(基特!$K$6:$K$495=N$58)*(基特!$N$6:$N$495&lt;&gt;""))</f>
        <v>0</v>
      </c>
      <c r="O104" s="343"/>
      <c r="P104" s="349">
        <f t="shared" si="0"/>
        <v>3</v>
      </c>
      <c r="Q104" s="350"/>
      <c r="R104" s="342">
        <f>SUMPRODUCT((LEFT(基指!$L$6:$L$196,2)=LEFT($A104,2))*(基指!$J$6:$J$196=R$58)*(基指!$O$6:$O$196&lt;&gt;""))</f>
        <v>0</v>
      </c>
      <c r="S104" s="343"/>
      <c r="T104" s="348">
        <f>SUMPRODUCT((LEFT(基指!$L$6:$L$196,2)=LEFT($A104,2))*(基指!$J$6:$J$196=T$58)*(基指!$O$6:$O$196&lt;&gt;""))</f>
        <v>0</v>
      </c>
      <c r="U104" s="343"/>
      <c r="V104" s="348">
        <f>SUMPRODUCT((LEFT(基指!$L$6:$L$196,2)=LEFT($A104,2))*(基指!$J$6:$J$196=V$58)*(基指!$O$6:$O$196&lt;&gt;""))</f>
        <v>0</v>
      </c>
      <c r="W104" s="343"/>
      <c r="X104" s="348">
        <f>SUMPRODUCT((LEFT(基指!$L$6:$L$196,2)=LEFT($A104,2))*(基指!$J$6:$J$196=X$58)*(基指!$O$6:$O$196&lt;&gt;""))</f>
        <v>0</v>
      </c>
      <c r="Y104" s="343"/>
      <c r="Z104" s="334">
        <f t="shared" si="1"/>
        <v>0</v>
      </c>
      <c r="AA104" s="335"/>
      <c r="AB104" s="342" t="s">
        <v>854</v>
      </c>
      <c r="AC104" s="343"/>
      <c r="AD104" s="333">
        <f>SUMPRODUCT((LEFT(士法!$D$6:$D$171,2)=LEFT($A104,2))*(RIGHT(士法!$G$6:$G$171,4)=AD$58)*(士法!$H$6:$H$171&lt;&gt;""))</f>
        <v>0</v>
      </c>
      <c r="AE104" s="332"/>
      <c r="AF104" s="333">
        <f>SUMPRODUCT((LEFT(士法!$D$6:$D$171,2)=LEFT($A104,2))*(RIGHT(士法!$G$6:$G$171,4)=AF$58)*(士法!$H$6:$H$171&lt;&gt;""))</f>
        <v>0</v>
      </c>
      <c r="AG104" s="332"/>
      <c r="AH104" s="334">
        <f t="shared" si="2"/>
        <v>0</v>
      </c>
      <c r="AI104" s="335"/>
      <c r="AJ104" s="336">
        <f t="shared" si="3"/>
        <v>3</v>
      </c>
      <c r="AK104" s="335"/>
    </row>
    <row r="105" spans="1:37" ht="14.25" hidden="1" x14ac:dyDescent="0.2">
      <c r="A105" s="353" t="s">
        <v>753</v>
      </c>
      <c r="B105" s="354"/>
      <c r="C105" s="355"/>
      <c r="D105" s="342">
        <f>SUMPRODUCT((LEFT(基特!$I$6:$I$495,2)=LEFT($A105,2))*(基特!$K$6:$K$495=D$58)*(基特!$N$6:$N$495&lt;&gt;""))</f>
        <v>1</v>
      </c>
      <c r="E105" s="343"/>
      <c r="F105" s="348">
        <f>SUMPRODUCT((LEFT(基特!$I$6:$I$495,2)=LEFT($A105,2))*(基特!$K$6:$K$495=F$58)*(基特!$N$6:$N$495&lt;&gt;""))</f>
        <v>0</v>
      </c>
      <c r="G105" s="343"/>
      <c r="H105" s="348">
        <f>SUMPRODUCT((LEFT(基特!$I$6:$I$495,2)=LEFT($A105,2))*(基特!$K$6:$K$495=H$58)*(基特!$N$6:$N$495&lt;&gt;""))</f>
        <v>0</v>
      </c>
      <c r="I105" s="343"/>
      <c r="J105" s="348">
        <f>SUMPRODUCT((LEFT(基特!$I$6:$I$495,2)=LEFT($A105,2))*(基特!$K$6:$K$495=J$58)*(基特!$N$6:$N$495&lt;&gt;""))</f>
        <v>0</v>
      </c>
      <c r="K105" s="343"/>
      <c r="L105" s="348">
        <f>SUMPRODUCT((LEFT(基特!$I$6:$I$495,2)=LEFT($A105,2))*(基特!$K$6:$K$495=L$58)*(基特!$N$6:$N$495&lt;&gt;""))</f>
        <v>2</v>
      </c>
      <c r="M105" s="343"/>
      <c r="N105" s="348">
        <f>SUMPRODUCT((LEFT(基特!$I$6:$I$495,2)=LEFT($A105,2))*(基特!$K$6:$K$495=N$58)*(基特!$N$6:$N$495&lt;&gt;""))</f>
        <v>0</v>
      </c>
      <c r="O105" s="343"/>
      <c r="P105" s="349">
        <f t="shared" si="0"/>
        <v>3</v>
      </c>
      <c r="Q105" s="350"/>
      <c r="R105" s="342">
        <f>SUMPRODUCT((LEFT(基指!$L$6:$L$196,2)=LEFT($A105,2))*(基指!$J$6:$J$196=R$58)*(基指!$O$6:$O$196&lt;&gt;""))</f>
        <v>0</v>
      </c>
      <c r="S105" s="343"/>
      <c r="T105" s="348">
        <f>SUMPRODUCT((LEFT(基指!$L$6:$L$196,2)=LEFT($A105,2))*(基指!$J$6:$J$196=T$58)*(基指!$O$6:$O$196&lt;&gt;""))</f>
        <v>0</v>
      </c>
      <c r="U105" s="343"/>
      <c r="V105" s="348">
        <f>SUMPRODUCT((LEFT(基指!$L$6:$L$196,2)=LEFT($A105,2))*(基指!$J$6:$J$196=V$58)*(基指!$O$6:$O$196&lt;&gt;""))</f>
        <v>1</v>
      </c>
      <c r="W105" s="343"/>
      <c r="X105" s="348">
        <f>SUMPRODUCT((LEFT(基指!$L$6:$L$196,2)=LEFT($A105,2))*(基指!$J$6:$J$196=X$58)*(基指!$O$6:$O$196&lt;&gt;""))</f>
        <v>0</v>
      </c>
      <c r="Y105" s="343"/>
      <c r="Z105" s="334">
        <f t="shared" si="1"/>
        <v>1</v>
      </c>
      <c r="AA105" s="335"/>
      <c r="AB105" s="342" t="s">
        <v>854</v>
      </c>
      <c r="AC105" s="343"/>
      <c r="AD105" s="333">
        <f>SUMPRODUCT((LEFT(士法!$D$6:$D$171,2)=LEFT($A105,2))*(RIGHT(士法!$G$6:$G$171,4)=AD$58)*(士法!$H$6:$H$171&lt;&gt;""))</f>
        <v>0</v>
      </c>
      <c r="AE105" s="332"/>
      <c r="AF105" s="333">
        <f>SUMPRODUCT((LEFT(士法!$D$6:$D$171,2)=LEFT($A105,2))*(RIGHT(士法!$G$6:$G$171,4)=AF$58)*(士法!$H$6:$H$171&lt;&gt;""))</f>
        <v>1</v>
      </c>
      <c r="AG105" s="332"/>
      <c r="AH105" s="334">
        <f t="shared" si="2"/>
        <v>1</v>
      </c>
      <c r="AI105" s="335"/>
      <c r="AJ105" s="336">
        <f t="shared" si="3"/>
        <v>5</v>
      </c>
      <c r="AK105" s="335"/>
    </row>
    <row r="106" spans="1:37" ht="14.25" hidden="1" x14ac:dyDescent="0.2">
      <c r="A106" s="353" t="s">
        <v>754</v>
      </c>
      <c r="B106" s="354"/>
      <c r="C106" s="355"/>
      <c r="D106" s="342">
        <f>SUMPRODUCT((LEFT(基特!$I$6:$I$495,2)=LEFT($A106,2))*(基特!$K$6:$K$495=D$58)*(基特!$N$6:$N$495&lt;&gt;""))</f>
        <v>1</v>
      </c>
      <c r="E106" s="343"/>
      <c r="F106" s="348">
        <f>SUMPRODUCT((LEFT(基特!$I$6:$I$495,2)=LEFT($A106,2))*(基特!$K$6:$K$495=F$58)*(基特!$N$6:$N$495&lt;&gt;""))</f>
        <v>0</v>
      </c>
      <c r="G106" s="343"/>
      <c r="H106" s="348">
        <f>SUMPRODUCT((LEFT(基特!$I$6:$I$495,2)=LEFT($A106,2))*(基特!$K$6:$K$495=H$58)*(基特!$N$6:$N$495&lt;&gt;""))</f>
        <v>1</v>
      </c>
      <c r="I106" s="343"/>
      <c r="J106" s="348">
        <f>SUMPRODUCT((LEFT(基特!$I$6:$I$495,2)=LEFT($A106,2))*(基特!$K$6:$K$495=J$58)*(基特!$N$6:$N$495&lt;&gt;""))</f>
        <v>4</v>
      </c>
      <c r="K106" s="343"/>
      <c r="L106" s="348">
        <f>SUMPRODUCT((LEFT(基特!$I$6:$I$495,2)=LEFT($A106,2))*(基特!$K$6:$K$495=L$58)*(基特!$N$6:$N$495&lt;&gt;""))</f>
        <v>0</v>
      </c>
      <c r="M106" s="343"/>
      <c r="N106" s="348">
        <f>SUMPRODUCT((LEFT(基特!$I$6:$I$495,2)=LEFT($A106,2))*(基特!$K$6:$K$495=N$58)*(基特!$N$6:$N$495&lt;&gt;""))</f>
        <v>0</v>
      </c>
      <c r="O106" s="343"/>
      <c r="P106" s="349">
        <f t="shared" si="0"/>
        <v>6</v>
      </c>
      <c r="Q106" s="350"/>
      <c r="R106" s="342">
        <f>SUMPRODUCT((LEFT(基指!$L$6:$L$196,2)=LEFT($A106,2))*(基指!$J$6:$J$196=R$58)*(基指!$O$6:$O$196&lt;&gt;""))</f>
        <v>0</v>
      </c>
      <c r="S106" s="343"/>
      <c r="T106" s="348">
        <f>SUMPRODUCT((LEFT(基指!$L$6:$L$196,2)=LEFT($A106,2))*(基指!$J$6:$J$196=T$58)*(基指!$O$6:$O$196&lt;&gt;""))</f>
        <v>0</v>
      </c>
      <c r="U106" s="343"/>
      <c r="V106" s="348">
        <f>SUMPRODUCT((LEFT(基指!$L$6:$L$196,2)=LEFT($A106,2))*(基指!$J$6:$J$196=V$58)*(基指!$O$6:$O$196&lt;&gt;""))</f>
        <v>1</v>
      </c>
      <c r="W106" s="343"/>
      <c r="X106" s="348">
        <f>SUMPRODUCT((LEFT(基指!$L$6:$L$196,2)=LEFT($A106,2))*(基指!$J$6:$J$196=X$58)*(基指!$O$6:$O$196&lt;&gt;""))</f>
        <v>0</v>
      </c>
      <c r="Y106" s="343"/>
      <c r="Z106" s="334">
        <f t="shared" si="1"/>
        <v>1</v>
      </c>
      <c r="AA106" s="335"/>
      <c r="AB106" s="342" t="s">
        <v>854</v>
      </c>
      <c r="AC106" s="343"/>
      <c r="AD106" s="333">
        <f>SUMPRODUCT((LEFT(士法!$D$6:$D$171,2)=LEFT($A106,2))*(RIGHT(士法!$G$6:$G$171,4)=AD$58)*(士法!$H$6:$H$171&lt;&gt;""))</f>
        <v>0</v>
      </c>
      <c r="AE106" s="332"/>
      <c r="AF106" s="333">
        <f>SUMPRODUCT((LEFT(士法!$D$6:$D$171,2)=LEFT($A106,2))*(RIGHT(士法!$G$6:$G$171,4)=AF$58)*(士法!$H$6:$H$171&lt;&gt;""))</f>
        <v>0</v>
      </c>
      <c r="AG106" s="332"/>
      <c r="AH106" s="334">
        <f t="shared" si="2"/>
        <v>0</v>
      </c>
      <c r="AI106" s="335"/>
      <c r="AJ106" s="336">
        <f t="shared" si="3"/>
        <v>7</v>
      </c>
      <c r="AK106" s="335"/>
    </row>
    <row r="107" spans="1:37" ht="20.100000000000001" hidden="1" customHeight="1" x14ac:dyDescent="0.2">
      <c r="A107" s="380" t="s">
        <v>820</v>
      </c>
      <c r="B107" s="381"/>
      <c r="C107" s="382"/>
      <c r="D107" s="379">
        <f>SUM(D59:E106)</f>
        <v>47</v>
      </c>
      <c r="E107" s="368"/>
      <c r="F107" s="349">
        <f>SUM(F59:G106)</f>
        <v>19</v>
      </c>
      <c r="G107" s="368"/>
      <c r="H107" s="349">
        <f>SUM(H59:I106)</f>
        <v>50</v>
      </c>
      <c r="I107" s="368"/>
      <c r="J107" s="349">
        <f>SUM(J59:K106)</f>
        <v>110</v>
      </c>
      <c r="K107" s="368"/>
      <c r="L107" s="349">
        <f>SUM(L59:M106)</f>
        <v>74</v>
      </c>
      <c r="M107" s="368"/>
      <c r="N107" s="349">
        <f>SUM(N59:O106)</f>
        <v>19</v>
      </c>
      <c r="O107" s="368"/>
      <c r="P107" s="349">
        <f>SUM(D107:O107)</f>
        <v>319</v>
      </c>
      <c r="Q107" s="350"/>
      <c r="R107" s="359">
        <f>SUM(R59:S106)</f>
        <v>23</v>
      </c>
      <c r="S107" s="360"/>
      <c r="T107" s="361">
        <f>SUM(T59:U106)</f>
        <v>25</v>
      </c>
      <c r="U107" s="360"/>
      <c r="V107" s="361">
        <f>SUM(V59:W106)</f>
        <v>34</v>
      </c>
      <c r="W107" s="360"/>
      <c r="X107" s="361">
        <f>SUM(X59:Y106)</f>
        <v>5</v>
      </c>
      <c r="Y107" s="360"/>
      <c r="Z107" s="361">
        <f>SUM(Z59:AA106)</f>
        <v>87</v>
      </c>
      <c r="AA107" s="362"/>
      <c r="AB107" s="359">
        <f>SUM(AB59:AC106)</f>
        <v>12</v>
      </c>
      <c r="AC107" s="360"/>
      <c r="AD107" s="361">
        <f>SUM(AD59:AE106)</f>
        <v>15</v>
      </c>
      <c r="AE107" s="360"/>
      <c r="AF107" s="361">
        <f>SUM(AF59:AG106)</f>
        <v>23</v>
      </c>
      <c r="AG107" s="360"/>
      <c r="AH107" s="361">
        <f>SUM(AH59:AI106)</f>
        <v>50</v>
      </c>
      <c r="AI107" s="362"/>
      <c r="AJ107" s="369">
        <f>SUM(P107,Z107,AH107)</f>
        <v>456</v>
      </c>
      <c r="AK107" s="370"/>
    </row>
    <row r="108" spans="1:37" ht="20.100000000000001" hidden="1" customHeight="1" x14ac:dyDescent="0.2">
      <c r="A108" s="376" t="s">
        <v>821</v>
      </c>
      <c r="B108" s="377"/>
      <c r="C108" s="378"/>
      <c r="D108" s="379">
        <f>集計!E16</f>
        <v>47</v>
      </c>
      <c r="E108" s="368"/>
      <c r="F108" s="349">
        <f>E17</f>
        <v>20</v>
      </c>
      <c r="G108" s="368"/>
      <c r="H108" s="349">
        <f>E18</f>
        <v>69</v>
      </c>
      <c r="I108" s="368"/>
      <c r="J108" s="349">
        <f>E19</f>
        <v>148</v>
      </c>
      <c r="K108" s="368"/>
      <c r="L108" s="349">
        <f>E20</f>
        <v>140</v>
      </c>
      <c r="M108" s="368"/>
      <c r="N108" s="349">
        <f>E21</f>
        <v>23</v>
      </c>
      <c r="O108" s="368"/>
      <c r="P108" s="349">
        <f>SUM(D108:O108)</f>
        <v>447</v>
      </c>
      <c r="Q108" s="350"/>
      <c r="R108" s="379">
        <f>集計!E29</f>
        <v>26</v>
      </c>
      <c r="S108" s="368"/>
      <c r="T108" s="349">
        <f>E30</f>
        <v>40</v>
      </c>
      <c r="U108" s="368"/>
      <c r="V108" s="349">
        <f>E31</f>
        <v>64</v>
      </c>
      <c r="W108" s="368"/>
      <c r="X108" s="349">
        <f>集計!E34</f>
        <v>11</v>
      </c>
      <c r="Y108" s="368"/>
      <c r="Z108" s="349">
        <f>SUM(R108:Y108)</f>
        <v>141</v>
      </c>
      <c r="AA108" s="350"/>
      <c r="AB108" s="379">
        <f>集計!H42</f>
        <v>12</v>
      </c>
      <c r="AC108" s="368"/>
      <c r="AD108" s="349">
        <v>48</v>
      </c>
      <c r="AE108" s="368"/>
      <c r="AF108" s="349">
        <v>48</v>
      </c>
      <c r="AG108" s="368"/>
      <c r="AH108" s="349">
        <f>SUM(AB108:AG108)</f>
        <v>108</v>
      </c>
      <c r="AI108" s="350"/>
      <c r="AJ108" s="336">
        <f>SUM(P108,Z108,AH108)</f>
        <v>696</v>
      </c>
      <c r="AK108" s="335"/>
    </row>
    <row r="109" spans="1:37" ht="20.100000000000001" hidden="1" customHeight="1" x14ac:dyDescent="0.2">
      <c r="A109" s="383" t="s">
        <v>822</v>
      </c>
      <c r="B109" s="384"/>
      <c r="C109" s="385"/>
      <c r="D109" s="366">
        <f>D107/D108</f>
        <v>1</v>
      </c>
      <c r="E109" s="367"/>
      <c r="F109" s="363">
        <f>F107/F108</f>
        <v>0.95</v>
      </c>
      <c r="G109" s="364"/>
      <c r="H109" s="363">
        <f>H107/H108</f>
        <v>0.72463768115942029</v>
      </c>
      <c r="I109" s="364"/>
      <c r="J109" s="363">
        <f>J107/J108</f>
        <v>0.7432432432432432</v>
      </c>
      <c r="K109" s="364"/>
      <c r="L109" s="363">
        <f>L107/L108</f>
        <v>0.52857142857142858</v>
      </c>
      <c r="M109" s="364"/>
      <c r="N109" s="363">
        <f>N107/N108</f>
        <v>0.82608695652173914</v>
      </c>
      <c r="O109" s="364"/>
      <c r="P109" s="363">
        <f>P107/P108</f>
        <v>0.71364653243847875</v>
      </c>
      <c r="Q109" s="365"/>
      <c r="R109" s="386">
        <f>R107/R108</f>
        <v>0.88461538461538458</v>
      </c>
      <c r="S109" s="364"/>
      <c r="T109" s="363">
        <f>T107/T108</f>
        <v>0.625</v>
      </c>
      <c r="U109" s="364"/>
      <c r="V109" s="363">
        <f>V107/V108</f>
        <v>0.53125</v>
      </c>
      <c r="W109" s="364"/>
      <c r="X109" s="363">
        <f>X107/X108</f>
        <v>0.45454545454545453</v>
      </c>
      <c r="Y109" s="364"/>
      <c r="Z109" s="363">
        <f>Z107/Z108</f>
        <v>0.61702127659574468</v>
      </c>
      <c r="AA109" s="365"/>
      <c r="AB109" s="366">
        <f>AB107/AB108</f>
        <v>1</v>
      </c>
      <c r="AC109" s="367"/>
      <c r="AD109" s="363">
        <f>AD107/AD108</f>
        <v>0.3125</v>
      </c>
      <c r="AE109" s="364"/>
      <c r="AF109" s="363">
        <f>AF107/AF108</f>
        <v>0.47916666666666669</v>
      </c>
      <c r="AG109" s="364"/>
      <c r="AH109" s="363">
        <f>AH107/AH108</f>
        <v>0.46296296296296297</v>
      </c>
      <c r="AI109" s="365"/>
      <c r="AJ109" s="375">
        <f>AJ107/AJ108</f>
        <v>0.65517241379310343</v>
      </c>
      <c r="AK109" s="365"/>
    </row>
  </sheetData>
  <mergeCells count="1229">
    <mergeCell ref="AJ109:AK109"/>
    <mergeCell ref="A108:C108"/>
    <mergeCell ref="D108:E108"/>
    <mergeCell ref="L107:M107"/>
    <mergeCell ref="N107:O107"/>
    <mergeCell ref="P107:Q107"/>
    <mergeCell ref="AJ108:AK108"/>
    <mergeCell ref="A107:C107"/>
    <mergeCell ref="D107:E107"/>
    <mergeCell ref="F107:G107"/>
    <mergeCell ref="J108:K108"/>
    <mergeCell ref="R108:S108"/>
    <mergeCell ref="T108:U108"/>
    <mergeCell ref="V108:W108"/>
    <mergeCell ref="X108:Y108"/>
    <mergeCell ref="Z108:AA108"/>
    <mergeCell ref="A109:C109"/>
    <mergeCell ref="AH107:AI107"/>
    <mergeCell ref="F108:G108"/>
    <mergeCell ref="H108:I108"/>
    <mergeCell ref="AB108:AC108"/>
    <mergeCell ref="AD108:AE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B4:AK4"/>
    <mergeCell ref="AC1:AK1"/>
    <mergeCell ref="A1:AB1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D104:AE104"/>
    <mergeCell ref="AF104:AG104"/>
    <mergeCell ref="AH104:AI104"/>
    <mergeCell ref="A5:AK5"/>
    <mergeCell ref="R105:S105"/>
    <mergeCell ref="T105:U105"/>
    <mergeCell ref="V105:W105"/>
    <mergeCell ref="X105:Y105"/>
    <mergeCell ref="Z105:AA105"/>
    <mergeCell ref="AB105:AC105"/>
    <mergeCell ref="D104:E104"/>
    <mergeCell ref="F104:G104"/>
    <mergeCell ref="H104:I104"/>
    <mergeCell ref="J104:K104"/>
    <mergeCell ref="AD103:AE103"/>
    <mergeCell ref="X109:Y109"/>
    <mergeCell ref="Z109:AA109"/>
    <mergeCell ref="AB109:AC109"/>
    <mergeCell ref="AD109:AE109"/>
    <mergeCell ref="AF109:AG109"/>
    <mergeCell ref="AH109:AI109"/>
    <mergeCell ref="D106:E106"/>
    <mergeCell ref="AF108:AG108"/>
    <mergeCell ref="AH108:AI108"/>
    <mergeCell ref="L108:M108"/>
    <mergeCell ref="N108:O108"/>
    <mergeCell ref="P108:Q108"/>
    <mergeCell ref="H107:I107"/>
    <mergeCell ref="J107:K107"/>
    <mergeCell ref="AJ104:AK104"/>
    <mergeCell ref="AJ107:AK107"/>
    <mergeCell ref="AD105:AE105"/>
    <mergeCell ref="AF105:AG105"/>
    <mergeCell ref="AH105:AI105"/>
    <mergeCell ref="AJ105:AK105"/>
    <mergeCell ref="AH106:AI106"/>
    <mergeCell ref="AJ106:AK106"/>
    <mergeCell ref="AB107:AC107"/>
    <mergeCell ref="AD107:AE107"/>
    <mergeCell ref="AF107:AG107"/>
    <mergeCell ref="D105:E105"/>
    <mergeCell ref="F105:G105"/>
    <mergeCell ref="H105:I105"/>
    <mergeCell ref="J105:K105"/>
    <mergeCell ref="L105:M105"/>
    <mergeCell ref="N105:O105"/>
    <mergeCell ref="P105:Q105"/>
    <mergeCell ref="R107:S107"/>
    <mergeCell ref="T107:U107"/>
    <mergeCell ref="V107:W107"/>
    <mergeCell ref="X107:Y107"/>
    <mergeCell ref="Z107:AA107"/>
    <mergeCell ref="L104:M104"/>
    <mergeCell ref="N104:O104"/>
    <mergeCell ref="P104:Q104"/>
    <mergeCell ref="R102:S102"/>
    <mergeCell ref="T102:U102"/>
    <mergeCell ref="V102:W102"/>
    <mergeCell ref="X102:Y102"/>
    <mergeCell ref="Z102:AA102"/>
    <mergeCell ref="AB102:AC102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R104:S104"/>
    <mergeCell ref="T104:U104"/>
    <mergeCell ref="V104:W104"/>
    <mergeCell ref="X104:Y104"/>
    <mergeCell ref="Z104:AA104"/>
    <mergeCell ref="AB104:AC104"/>
    <mergeCell ref="AF103:AG103"/>
    <mergeCell ref="AH103:AI103"/>
    <mergeCell ref="AJ103:AK103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D103:E103"/>
    <mergeCell ref="F103:G103"/>
    <mergeCell ref="H103:I103"/>
    <mergeCell ref="J103:K103"/>
    <mergeCell ref="AJ101:AK101"/>
    <mergeCell ref="D102:E102"/>
    <mergeCell ref="F102:G102"/>
    <mergeCell ref="H102:I102"/>
    <mergeCell ref="J102:K102"/>
    <mergeCell ref="L102:M102"/>
    <mergeCell ref="N102:O102"/>
    <mergeCell ref="P102:Q102"/>
    <mergeCell ref="D100:E100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AJ98:AK98"/>
    <mergeCell ref="D99:E99"/>
    <mergeCell ref="F99:G99"/>
    <mergeCell ref="H99:I99"/>
    <mergeCell ref="D98:E98"/>
    <mergeCell ref="F98:G98"/>
    <mergeCell ref="H98:I98"/>
    <mergeCell ref="J98:K98"/>
    <mergeCell ref="L98:M98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H96:AI96"/>
    <mergeCell ref="AJ96:AK96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D102:AE102"/>
    <mergeCell ref="AF102:AG102"/>
    <mergeCell ref="AH102:AI102"/>
    <mergeCell ref="AJ102:AK102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N98:O98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J95:AK95"/>
    <mergeCell ref="D96:E96"/>
    <mergeCell ref="F96:G96"/>
    <mergeCell ref="H96:I96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D95:E95"/>
    <mergeCell ref="F95:G95"/>
    <mergeCell ref="H95:I95"/>
    <mergeCell ref="J95:K95"/>
    <mergeCell ref="L95:M95"/>
    <mergeCell ref="N95:O95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AJ92:AK92"/>
    <mergeCell ref="D93:E93"/>
    <mergeCell ref="F93:G93"/>
    <mergeCell ref="H93:I93"/>
    <mergeCell ref="J90:K90"/>
    <mergeCell ref="L90:M90"/>
    <mergeCell ref="N90:O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D92:E92"/>
    <mergeCell ref="F92:G92"/>
    <mergeCell ref="H92:I92"/>
    <mergeCell ref="J92:K92"/>
    <mergeCell ref="L92:M92"/>
    <mergeCell ref="N92:O92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AJ89:AK89"/>
    <mergeCell ref="D90:E90"/>
    <mergeCell ref="F90:G90"/>
    <mergeCell ref="H90:I90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D89:E89"/>
    <mergeCell ref="F89:G89"/>
    <mergeCell ref="H89:I89"/>
    <mergeCell ref="J89:K89"/>
    <mergeCell ref="L89:M89"/>
    <mergeCell ref="N89:O89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AJ86:AK86"/>
    <mergeCell ref="D87:E87"/>
    <mergeCell ref="F87:G87"/>
    <mergeCell ref="H87:I87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D86:E86"/>
    <mergeCell ref="F86:G86"/>
    <mergeCell ref="H86:I86"/>
    <mergeCell ref="J86:K86"/>
    <mergeCell ref="L86:M86"/>
    <mergeCell ref="N86:O86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AJ83:AK83"/>
    <mergeCell ref="D84:E84"/>
    <mergeCell ref="F84:G84"/>
    <mergeCell ref="H84:I84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D83:E83"/>
    <mergeCell ref="F83:G83"/>
    <mergeCell ref="H83:I83"/>
    <mergeCell ref="J83:K83"/>
    <mergeCell ref="L83:M83"/>
    <mergeCell ref="N83:O83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AJ80:AK80"/>
    <mergeCell ref="D81:E81"/>
    <mergeCell ref="F81:G81"/>
    <mergeCell ref="H81:I81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D80:E80"/>
    <mergeCell ref="F80:G80"/>
    <mergeCell ref="H80:I80"/>
    <mergeCell ref="J80:K80"/>
    <mergeCell ref="L80:M80"/>
    <mergeCell ref="N80:O80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AJ77:AK77"/>
    <mergeCell ref="D78:E78"/>
    <mergeCell ref="F78:G78"/>
    <mergeCell ref="H78:I78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D77:E77"/>
    <mergeCell ref="F77:G77"/>
    <mergeCell ref="H77:I77"/>
    <mergeCell ref="J77:K77"/>
    <mergeCell ref="L77:M77"/>
    <mergeCell ref="N77:O77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AJ74:AK74"/>
    <mergeCell ref="D75:E75"/>
    <mergeCell ref="F75:G75"/>
    <mergeCell ref="H75:I75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AJ71:AK71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V73:W73"/>
    <mergeCell ref="AH68:AI68"/>
    <mergeCell ref="F70:G70"/>
    <mergeCell ref="H70:I70"/>
    <mergeCell ref="J70:K70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D70:E70"/>
    <mergeCell ref="L70:M70"/>
    <mergeCell ref="X73:Y73"/>
    <mergeCell ref="Z73:AA73"/>
    <mergeCell ref="AB73:AC73"/>
    <mergeCell ref="AD73:AE73"/>
    <mergeCell ref="AF73:AG73"/>
    <mergeCell ref="AH73:AI73"/>
    <mergeCell ref="AJ73:AK73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N70:O70"/>
    <mergeCell ref="P70:Q70"/>
    <mergeCell ref="R70:S70"/>
    <mergeCell ref="T70:U70"/>
    <mergeCell ref="AJ68:AK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N68:O68"/>
    <mergeCell ref="P68:Q68"/>
    <mergeCell ref="R68:S68"/>
    <mergeCell ref="T68:U68"/>
    <mergeCell ref="V68:W68"/>
    <mergeCell ref="F68:G68"/>
    <mergeCell ref="H68:I68"/>
    <mergeCell ref="J68:K68"/>
    <mergeCell ref="L68:M68"/>
    <mergeCell ref="X68:Y68"/>
    <mergeCell ref="Z68:AA68"/>
    <mergeCell ref="AB68:AC68"/>
    <mergeCell ref="AD68:AE68"/>
    <mergeCell ref="AF68:AG68"/>
    <mergeCell ref="AJ66:AK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105:C105"/>
    <mergeCell ref="A106:C106"/>
    <mergeCell ref="D62:E62"/>
    <mergeCell ref="F62:G62"/>
    <mergeCell ref="H62:I62"/>
    <mergeCell ref="J62:K62"/>
    <mergeCell ref="L62:M62"/>
    <mergeCell ref="N62:O62"/>
    <mergeCell ref="P62:Q62"/>
    <mergeCell ref="D64:E64"/>
    <mergeCell ref="F64:G64"/>
    <mergeCell ref="H64:I64"/>
    <mergeCell ref="J64:K64"/>
    <mergeCell ref="L64:M64"/>
    <mergeCell ref="N64:O64"/>
    <mergeCell ref="P64:Q64"/>
    <mergeCell ref="D66:E66"/>
    <mergeCell ref="F66:G66"/>
    <mergeCell ref="H66:I66"/>
    <mergeCell ref="J66:K66"/>
    <mergeCell ref="L66:M66"/>
    <mergeCell ref="N66:O66"/>
    <mergeCell ref="P66:Q66"/>
    <mergeCell ref="D68:E68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86:C86"/>
    <mergeCell ref="A87:C87"/>
    <mergeCell ref="A88:C88"/>
    <mergeCell ref="A89:C89"/>
    <mergeCell ref="A90:C90"/>
    <mergeCell ref="A91:C91"/>
    <mergeCell ref="A92:C92"/>
    <mergeCell ref="A93:C93"/>
    <mergeCell ref="A95:C95"/>
    <mergeCell ref="A94:C94"/>
    <mergeCell ref="A77:C77"/>
    <mergeCell ref="A78:C78"/>
    <mergeCell ref="A79:C79"/>
    <mergeCell ref="A80:C80"/>
    <mergeCell ref="A81:C81"/>
    <mergeCell ref="A82:C82"/>
    <mergeCell ref="A83:C83"/>
    <mergeCell ref="A85:C85"/>
    <mergeCell ref="A84:C84"/>
    <mergeCell ref="A76:C76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J62:AK62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R62:S62"/>
    <mergeCell ref="T62:U62"/>
    <mergeCell ref="V62:W62"/>
    <mergeCell ref="X62:Y62"/>
    <mergeCell ref="P61:Q61"/>
    <mergeCell ref="R61:S61"/>
    <mergeCell ref="T61:U61"/>
    <mergeCell ref="Z60:AA60"/>
    <mergeCell ref="AB60:AC60"/>
    <mergeCell ref="AD60:AE60"/>
    <mergeCell ref="AF60:AG60"/>
    <mergeCell ref="AH60:AI60"/>
    <mergeCell ref="AJ60:AK60"/>
    <mergeCell ref="A68:C68"/>
    <mergeCell ref="A69:C69"/>
    <mergeCell ref="A70:C70"/>
    <mergeCell ref="A71:C71"/>
    <mergeCell ref="A72:C72"/>
    <mergeCell ref="A73:C73"/>
    <mergeCell ref="A74:C74"/>
    <mergeCell ref="A75:C75"/>
    <mergeCell ref="Z62:AA62"/>
    <mergeCell ref="AB62:AC62"/>
    <mergeCell ref="AD62:AE62"/>
    <mergeCell ref="AF62:AG62"/>
    <mergeCell ref="AH62:AI62"/>
    <mergeCell ref="AJ64:AK64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D56:E57"/>
    <mergeCell ref="F56:G57"/>
    <mergeCell ref="H56:I57"/>
    <mergeCell ref="J56:K57"/>
    <mergeCell ref="L56:M57"/>
    <mergeCell ref="K50:M50"/>
    <mergeCell ref="N50:P50"/>
    <mergeCell ref="Q50:AK50"/>
    <mergeCell ref="AJ58:AK58"/>
    <mergeCell ref="AH61:AI61"/>
    <mergeCell ref="AJ61:AK61"/>
    <mergeCell ref="V61:W61"/>
    <mergeCell ref="X61:Y61"/>
    <mergeCell ref="Z61:AA61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D61:E61"/>
    <mergeCell ref="F61:G61"/>
    <mergeCell ref="H61:I61"/>
    <mergeCell ref="J61:K61"/>
    <mergeCell ref="L61:M61"/>
    <mergeCell ref="N61:O61"/>
    <mergeCell ref="AB61:AC61"/>
    <mergeCell ref="AD61:AE61"/>
    <mergeCell ref="AF61:AG61"/>
    <mergeCell ref="E31:G31"/>
    <mergeCell ref="A35:D35"/>
    <mergeCell ref="E35:G35"/>
    <mergeCell ref="H35:J35"/>
    <mergeCell ref="K35:M35"/>
    <mergeCell ref="W23:Y23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A33:D33"/>
    <mergeCell ref="E33:G33"/>
    <mergeCell ref="H33:J33"/>
    <mergeCell ref="K33:M33"/>
    <mergeCell ref="N33:P33"/>
    <mergeCell ref="Q33:S33"/>
    <mergeCell ref="T23:V23"/>
    <mergeCell ref="D58:E58"/>
    <mergeCell ref="F58:G58"/>
    <mergeCell ref="H58:I58"/>
    <mergeCell ref="J58:K58"/>
    <mergeCell ref="L58:M58"/>
    <mergeCell ref="A45:G45"/>
    <mergeCell ref="A46:G46"/>
    <mergeCell ref="A49:G49"/>
    <mergeCell ref="A47:G47"/>
    <mergeCell ref="H48:J48"/>
    <mergeCell ref="A48:G48"/>
    <mergeCell ref="N49:P49"/>
    <mergeCell ref="Q49:AK49"/>
    <mergeCell ref="K41:M41"/>
    <mergeCell ref="K42:M42"/>
    <mergeCell ref="K43:M43"/>
    <mergeCell ref="K44:M44"/>
    <mergeCell ref="K45:M45"/>
    <mergeCell ref="K46:M46"/>
    <mergeCell ref="AB59:AC59"/>
    <mergeCell ref="AD59:AE59"/>
    <mergeCell ref="AF59:AG59"/>
    <mergeCell ref="AH59:AI59"/>
    <mergeCell ref="AJ59:AK59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K47:M47"/>
    <mergeCell ref="H50:J50"/>
    <mergeCell ref="T15:V15"/>
    <mergeCell ref="N42:P42"/>
    <mergeCell ref="N41:P41"/>
    <mergeCell ref="N46:P46"/>
    <mergeCell ref="K48:M48"/>
    <mergeCell ref="N48:P48"/>
    <mergeCell ref="Q48:AK48"/>
    <mergeCell ref="AI15:AK15"/>
    <mergeCell ref="AI16:AK16"/>
    <mergeCell ref="AI17:AK17"/>
    <mergeCell ref="AC28:AK28"/>
    <mergeCell ref="Q28:S28"/>
    <mergeCell ref="T28:V28"/>
    <mergeCell ref="W28:Y28"/>
    <mergeCell ref="Z28:AB28"/>
    <mergeCell ref="Z17:AB17"/>
    <mergeCell ref="H23:J23"/>
    <mergeCell ref="AF15:AH15"/>
    <mergeCell ref="AF16:AH16"/>
    <mergeCell ref="AF17:AH17"/>
    <mergeCell ref="AC23:AE23"/>
    <mergeCell ref="AF23:AH23"/>
    <mergeCell ref="H19:J19"/>
    <mergeCell ref="K19:M19"/>
    <mergeCell ref="AC17:AE17"/>
    <mergeCell ref="W15:Y15"/>
    <mergeCell ref="W33:Y33"/>
    <mergeCell ref="W29:Y29"/>
    <mergeCell ref="H30:J30"/>
    <mergeCell ref="K30:M30"/>
    <mergeCell ref="H46:J46"/>
    <mergeCell ref="H47:J47"/>
    <mergeCell ref="Q16:S16"/>
    <mergeCell ref="T16:V16"/>
    <mergeCell ref="N17:P17"/>
    <mergeCell ref="Q17:S17"/>
    <mergeCell ref="N23:P23"/>
    <mergeCell ref="Q23:S23"/>
    <mergeCell ref="Z23:AB23"/>
    <mergeCell ref="A28:D28"/>
    <mergeCell ref="E28:G28"/>
    <mergeCell ref="H28:J28"/>
    <mergeCell ref="K28:M28"/>
    <mergeCell ref="N28:P28"/>
    <mergeCell ref="T17:V17"/>
    <mergeCell ref="E15:G15"/>
    <mergeCell ref="H15:J15"/>
    <mergeCell ref="K15:M15"/>
    <mergeCell ref="E16:G16"/>
    <mergeCell ref="H16:J16"/>
    <mergeCell ref="N16:P16"/>
    <mergeCell ref="E17:G17"/>
    <mergeCell ref="H17:J17"/>
    <mergeCell ref="K17:M17"/>
    <mergeCell ref="N15:P15"/>
    <mergeCell ref="Q15:S15"/>
    <mergeCell ref="A23:D23"/>
    <mergeCell ref="E23:G23"/>
    <mergeCell ref="K23:M23"/>
    <mergeCell ref="H22:J22"/>
    <mergeCell ref="K22:M22"/>
    <mergeCell ref="N22:P22"/>
    <mergeCell ref="Q22:S22"/>
    <mergeCell ref="T22:V22"/>
    <mergeCell ref="W17:Y17"/>
    <mergeCell ref="A34:D34"/>
    <mergeCell ref="A31:D31"/>
    <mergeCell ref="H31:J31"/>
    <mergeCell ref="K31:M31"/>
    <mergeCell ref="Q41:AK41"/>
    <mergeCell ref="Q42:AK42"/>
    <mergeCell ref="Q46:AK46"/>
    <mergeCell ref="E34:G34"/>
    <mergeCell ref="H34:J34"/>
    <mergeCell ref="K34:M34"/>
    <mergeCell ref="N34:P34"/>
    <mergeCell ref="Q34:S34"/>
    <mergeCell ref="T34:V34"/>
    <mergeCell ref="A32:D32"/>
    <mergeCell ref="E32:G32"/>
    <mergeCell ref="H32:J32"/>
    <mergeCell ref="T18:V18"/>
    <mergeCell ref="A20:D20"/>
    <mergeCell ref="E20:G20"/>
    <mergeCell ref="H20:J20"/>
    <mergeCell ref="K20:M20"/>
    <mergeCell ref="A19:D19"/>
    <mergeCell ref="A18:D18"/>
    <mergeCell ref="E19:G19"/>
    <mergeCell ref="H41:J41"/>
    <mergeCell ref="H42:J42"/>
    <mergeCell ref="H43:J43"/>
    <mergeCell ref="H44:J44"/>
    <mergeCell ref="H45:J45"/>
    <mergeCell ref="A30:D30"/>
    <mergeCell ref="E30:G30"/>
    <mergeCell ref="A51:G51"/>
    <mergeCell ref="H51:J51"/>
    <mergeCell ref="K51:M51"/>
    <mergeCell ref="N51:P51"/>
    <mergeCell ref="Q51:AK51"/>
    <mergeCell ref="N30:P30"/>
    <mergeCell ref="Q30:S30"/>
    <mergeCell ref="T30:V30"/>
    <mergeCell ref="W30:Y30"/>
    <mergeCell ref="Z30:AB30"/>
    <mergeCell ref="AC30:AK30"/>
    <mergeCell ref="K32:M32"/>
    <mergeCell ref="N32:P32"/>
    <mergeCell ref="Q32:S32"/>
    <mergeCell ref="T32:V32"/>
    <mergeCell ref="W32:Y32"/>
    <mergeCell ref="Z32:AB32"/>
    <mergeCell ref="Q35:S35"/>
    <mergeCell ref="T35:V35"/>
    <mergeCell ref="W35:Y35"/>
    <mergeCell ref="N31:P31"/>
    <mergeCell ref="A50:G50"/>
    <mergeCell ref="K49:M49"/>
    <mergeCell ref="H49:J49"/>
    <mergeCell ref="A41:G41"/>
    <mergeCell ref="A42:G42"/>
    <mergeCell ref="A36:D36"/>
    <mergeCell ref="E36:G36"/>
    <mergeCell ref="H36:J36"/>
    <mergeCell ref="K36:M36"/>
    <mergeCell ref="A43:G43"/>
    <mergeCell ref="A44:G44"/>
    <mergeCell ref="AD56:AE57"/>
    <mergeCell ref="AF56:AG57"/>
    <mergeCell ref="AH56:AI57"/>
    <mergeCell ref="X56:Y57"/>
    <mergeCell ref="N20:P20"/>
    <mergeCell ref="Q20:S20"/>
    <mergeCell ref="T20:V20"/>
    <mergeCell ref="W20:Y20"/>
    <mergeCell ref="N56:O57"/>
    <mergeCell ref="P56:Q57"/>
    <mergeCell ref="R56:S57"/>
    <mergeCell ref="T56:U57"/>
    <mergeCell ref="V56:W57"/>
    <mergeCell ref="Z56:AA57"/>
    <mergeCell ref="AB56:AC57"/>
    <mergeCell ref="T33:V33"/>
    <mergeCell ref="AC20:AE20"/>
    <mergeCell ref="N29:P29"/>
    <mergeCell ref="Q29:S29"/>
    <mergeCell ref="T29:V29"/>
    <mergeCell ref="AC29:AK29"/>
    <mergeCell ref="Q45:AK45"/>
    <mergeCell ref="N43:P43"/>
    <mergeCell ref="Q43:AK43"/>
    <mergeCell ref="N44:P44"/>
    <mergeCell ref="Q44:AK44"/>
    <mergeCell ref="Q31:S31"/>
    <mergeCell ref="Z22:AB22"/>
    <mergeCell ref="N45:P45"/>
    <mergeCell ref="AC32:AK32"/>
    <mergeCell ref="A13:AK13"/>
    <mergeCell ref="A14:J14"/>
    <mergeCell ref="K14:M14"/>
    <mergeCell ref="N14:AK14"/>
    <mergeCell ref="A27:J27"/>
    <mergeCell ref="K27:M27"/>
    <mergeCell ref="N27:AK27"/>
    <mergeCell ref="A26:AK26"/>
    <mergeCell ref="K16:M16"/>
    <mergeCell ref="T31:V31"/>
    <mergeCell ref="W31:Y31"/>
    <mergeCell ref="Z31:AB31"/>
    <mergeCell ref="AC31:AK31"/>
    <mergeCell ref="Z35:AB35"/>
    <mergeCell ref="AC35:AK35"/>
    <mergeCell ref="W34:Y34"/>
    <mergeCell ref="Z34:AB34"/>
    <mergeCell ref="AC34:AK34"/>
    <mergeCell ref="A29:D29"/>
    <mergeCell ref="E29:G29"/>
    <mergeCell ref="H29:J29"/>
    <mergeCell ref="K29:M29"/>
    <mergeCell ref="A22:D22"/>
    <mergeCell ref="E22:G22"/>
    <mergeCell ref="Z15:AB15"/>
    <mergeCell ref="AC15:AE15"/>
    <mergeCell ref="W16:Y16"/>
    <mergeCell ref="Z16:AB16"/>
    <mergeCell ref="AC16:AE16"/>
    <mergeCell ref="A15:D15"/>
    <mergeCell ref="A16:D16"/>
    <mergeCell ref="A17:D17"/>
    <mergeCell ref="E18:G18"/>
    <mergeCell ref="H18:J18"/>
    <mergeCell ref="K18:M18"/>
    <mergeCell ref="N18:P18"/>
    <mergeCell ref="Q18:S18"/>
    <mergeCell ref="A21:D21"/>
    <mergeCell ref="E21:G21"/>
    <mergeCell ref="H21:J21"/>
    <mergeCell ref="K21:M21"/>
    <mergeCell ref="A40:J40"/>
    <mergeCell ref="K40:M40"/>
    <mergeCell ref="N40:AK40"/>
    <mergeCell ref="A39:AK39"/>
    <mergeCell ref="AF20:AH20"/>
    <mergeCell ref="AI20:AK20"/>
    <mergeCell ref="AI21:AK21"/>
    <mergeCell ref="AC21:AE21"/>
    <mergeCell ref="N21:P21"/>
    <mergeCell ref="Q21:S21"/>
    <mergeCell ref="T21:V21"/>
    <mergeCell ref="W21:Y21"/>
    <mergeCell ref="Z21:AB21"/>
    <mergeCell ref="AF22:AH22"/>
    <mergeCell ref="AI22:AK22"/>
    <mergeCell ref="W22:Y22"/>
    <mergeCell ref="N36:P36"/>
    <mergeCell ref="Q36:S36"/>
    <mergeCell ref="T36:V36"/>
    <mergeCell ref="W36:Y36"/>
    <mergeCell ref="W18:Y18"/>
    <mergeCell ref="N35:P35"/>
    <mergeCell ref="AC3:AK3"/>
    <mergeCell ref="AC2:AK2"/>
    <mergeCell ref="A55:C57"/>
    <mergeCell ref="D55:Q55"/>
    <mergeCell ref="R55:AA55"/>
    <mergeCell ref="AB55:AI55"/>
    <mergeCell ref="AJ55:AK57"/>
    <mergeCell ref="W54:AK54"/>
    <mergeCell ref="A53:AK53"/>
    <mergeCell ref="Z18:AB18"/>
    <mergeCell ref="N19:P19"/>
    <mergeCell ref="Q19:S19"/>
    <mergeCell ref="T19:V19"/>
    <mergeCell ref="W19:Y19"/>
    <mergeCell ref="AC36:AK36"/>
    <mergeCell ref="Z36:AB36"/>
    <mergeCell ref="AI23:AK23"/>
    <mergeCell ref="Z33:AB33"/>
    <mergeCell ref="Q47:AK47"/>
    <mergeCell ref="N47:P47"/>
    <mergeCell ref="Z20:AB20"/>
    <mergeCell ref="AF21:AH21"/>
    <mergeCell ref="AC18:AE18"/>
    <mergeCell ref="AF18:AH18"/>
    <mergeCell ref="AI18:AK18"/>
    <mergeCell ref="AC19:AE19"/>
    <mergeCell ref="AF19:AH19"/>
    <mergeCell ref="AI19:AK19"/>
    <mergeCell ref="Z19:AB19"/>
    <mergeCell ref="AC22:AE22"/>
    <mergeCell ref="AC33:AK33"/>
    <mergeCell ref="Z29:AB29"/>
  </mergeCells>
  <phoneticPr fontId="4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V452"/>
  <sheetViews>
    <sheetView showGridLines="0" view="pageBreakPreview" zoomScaleNormal="100" zoomScaleSheetLayoutView="100" workbookViewId="0">
      <pane ySplit="5" topLeftCell="A6" activePane="bottomLeft" state="frozen"/>
      <selection activeCell="AB86" sqref="AB86:AC86"/>
      <selection pane="bottomLeft" activeCell="A6" sqref="A6"/>
    </sheetView>
  </sheetViews>
  <sheetFormatPr defaultRowHeight="13.5" outlineLevelRow="1" outlineLevelCol="1" x14ac:dyDescent="0.15"/>
  <cols>
    <col min="1" max="1" width="4.375" style="1" bestFit="1" customWidth="1"/>
    <col min="2" max="7" width="5" style="1" hidden="1" customWidth="1" outlineLevel="1"/>
    <col min="8" max="8" width="9" style="2" collapsed="1"/>
    <col min="9" max="9" width="9" style="1" hidden="1" customWidth="1" outlineLevel="1"/>
    <col min="10" max="10" width="9" style="2" customWidth="1" collapsed="1"/>
    <col min="11" max="11" width="9" style="1" hidden="1" customWidth="1" outlineLevel="1"/>
    <col min="12" max="12" width="13" style="3" bestFit="1" customWidth="1" collapsed="1"/>
    <col min="13" max="13" width="5.5" style="2" customWidth="1"/>
    <col min="14" max="14" width="6.75" style="157" customWidth="1"/>
    <col min="15" max="16" width="9" style="2"/>
    <col min="17" max="21" width="10.125" style="2" customWidth="1"/>
    <col min="22" max="22" width="35.125" style="1" customWidth="1"/>
    <col min="23" max="16384" width="9" style="1"/>
  </cols>
  <sheetData>
    <row r="1" spans="1:22" s="83" customFormat="1" ht="30" customHeight="1" x14ac:dyDescent="0.2">
      <c r="A1" s="77" t="s">
        <v>468</v>
      </c>
      <c r="H1" s="84"/>
      <c r="J1" s="84"/>
      <c r="L1" s="85"/>
      <c r="M1" s="84"/>
      <c r="N1" s="151"/>
      <c r="O1" s="35"/>
      <c r="P1" s="84"/>
      <c r="Q1" s="84"/>
      <c r="R1" s="84"/>
      <c r="S1" s="84"/>
      <c r="T1" s="84"/>
      <c r="U1" s="84"/>
    </row>
    <row r="2" spans="1:22" x14ac:dyDescent="0.15">
      <c r="A2" s="20"/>
      <c r="B2" s="38" t="s">
        <v>925</v>
      </c>
      <c r="C2" s="38"/>
      <c r="D2" s="38"/>
      <c r="E2" s="38"/>
      <c r="F2" s="38"/>
      <c r="G2" s="38"/>
      <c r="H2" s="21" t="s">
        <v>4</v>
      </c>
      <c r="I2" s="38"/>
      <c r="J2" s="129"/>
      <c r="K2" s="38"/>
      <c r="L2" s="130"/>
      <c r="M2" s="129"/>
      <c r="N2" s="152"/>
      <c r="O2" s="131" t="s">
        <v>1054</v>
      </c>
      <c r="P2" s="129"/>
      <c r="Q2" s="129"/>
      <c r="R2" s="129"/>
      <c r="S2" s="129"/>
      <c r="T2" s="129"/>
      <c r="U2" s="23"/>
      <c r="V2" s="24"/>
    </row>
    <row r="3" spans="1:22" hidden="1" outlineLevel="1" x14ac:dyDescent="0.15">
      <c r="A3" s="25"/>
      <c r="B3" s="4">
        <f t="shared" ref="B3:G3" si="0">MAX(B6:B996)</f>
        <v>319</v>
      </c>
      <c r="C3" s="4">
        <f t="shared" si="0"/>
        <v>10</v>
      </c>
      <c r="D3" s="4">
        <f t="shared" si="0"/>
        <v>47</v>
      </c>
      <c r="E3" s="4">
        <f t="shared" si="0"/>
        <v>0</v>
      </c>
      <c r="F3" s="4">
        <f t="shared" si="0"/>
        <v>203</v>
      </c>
      <c r="G3" s="4">
        <f t="shared" si="0"/>
        <v>73</v>
      </c>
      <c r="H3" s="5"/>
      <c r="I3" s="4"/>
      <c r="J3" s="5"/>
      <c r="K3" s="4"/>
      <c r="L3" s="6">
        <f>SUBTOTAL(3,L$6:L$795)</f>
        <v>447</v>
      </c>
      <c r="M3" s="8"/>
      <c r="N3" s="153"/>
      <c r="O3" s="128">
        <f t="shared" ref="O3:U3" si="1">SUMPRODUCT((LEFT(O$6:O$795,1)="○")*1)</f>
        <v>276</v>
      </c>
      <c r="P3" s="5">
        <f t="shared" si="1"/>
        <v>390</v>
      </c>
      <c r="Q3" s="5">
        <f t="shared" si="1"/>
        <v>390</v>
      </c>
      <c r="R3" s="5">
        <f t="shared" si="1"/>
        <v>3</v>
      </c>
      <c r="S3" s="5">
        <f t="shared" si="1"/>
        <v>354</v>
      </c>
      <c r="T3" s="5">
        <f t="shared" si="1"/>
        <v>1</v>
      </c>
      <c r="U3" s="5">
        <f t="shared" si="1"/>
        <v>20</v>
      </c>
      <c r="V3" s="26"/>
    </row>
    <row r="4" spans="1:22" s="2" customFormat="1" ht="40.5" collapsed="1" x14ac:dyDescent="0.15">
      <c r="A4" s="27" t="s">
        <v>0</v>
      </c>
      <c r="B4" s="39" t="s">
        <v>823</v>
      </c>
      <c r="C4" s="39" t="s">
        <v>926</v>
      </c>
      <c r="D4" s="39" t="s">
        <v>927</v>
      </c>
      <c r="E4" s="39" t="s">
        <v>928</v>
      </c>
      <c r="F4" s="39" t="s">
        <v>923</v>
      </c>
      <c r="G4" s="39" t="s">
        <v>924</v>
      </c>
      <c r="H4" s="5" t="s">
        <v>1</v>
      </c>
      <c r="I4" s="5"/>
      <c r="J4" s="5" t="s">
        <v>11</v>
      </c>
      <c r="K4" s="5"/>
      <c r="L4" s="6" t="s">
        <v>3</v>
      </c>
      <c r="M4" s="127" t="s">
        <v>466</v>
      </c>
      <c r="N4" s="154" t="s">
        <v>5</v>
      </c>
      <c r="O4" s="128" t="s">
        <v>6</v>
      </c>
      <c r="P4" s="7" t="s">
        <v>1051</v>
      </c>
      <c r="Q4" s="7" t="s">
        <v>872</v>
      </c>
      <c r="R4" s="125" t="s">
        <v>951</v>
      </c>
      <c r="S4" s="5" t="s">
        <v>7</v>
      </c>
      <c r="T4" s="5" t="s">
        <v>8</v>
      </c>
      <c r="U4" s="5" t="s">
        <v>9</v>
      </c>
      <c r="V4" s="14" t="s">
        <v>10</v>
      </c>
    </row>
    <row r="5" spans="1:22" ht="13.5" hidden="1" customHeight="1" outlineLevel="1" x14ac:dyDescent="0.15">
      <c r="A5" s="28"/>
      <c r="I5" s="1" t="s">
        <v>955</v>
      </c>
      <c r="K5" s="1" t="s">
        <v>999</v>
      </c>
      <c r="N5" s="155"/>
      <c r="V5" s="29"/>
    </row>
    <row r="6" spans="1:22" ht="13.5" customHeight="1" collapsed="1" x14ac:dyDescent="0.15">
      <c r="A6" s="30">
        <f>IF($L6&lt;&gt;"",ROW($L6)-(ROW(L$6)-1))</f>
        <v>1</v>
      </c>
      <c r="B6" s="10">
        <f>IF($N6="","",COUNTA($N$6:$N6))</f>
        <v>1</v>
      </c>
      <c r="C6" s="10" t="str">
        <f>IF(OR($K6="限特",$Q6="○"),"",SUMPRODUCT(($K$6:$K6&lt;&gt;"限特")*($Q$6:$Q6="")))</f>
        <v/>
      </c>
      <c r="D6" s="10" t="str">
        <f>IF(OR($K6&lt;&gt;"限特",$Q6="○"),"",SUMPRODUCT(($K$6:$K6="限特")*($Q$6:$Q6="")))</f>
        <v/>
      </c>
      <c r="E6" s="10" t="str">
        <f>IF($M6="","",SUMPRODUCT(($M$6:$M6&lt;&gt;"")*($R$6:$R6="")))</f>
        <v/>
      </c>
      <c r="F6" s="10" t="str">
        <f>IF(OR($K6="限特",$O6=""),"",SUMPRODUCT(($K$6:$K6&lt;&gt;"限特")*($O$6:$O6="○")))</f>
        <v/>
      </c>
      <c r="G6" s="10" t="str">
        <f>IF(OR($K6&lt;&gt;"限特",$O6&lt;&gt;"○"),"",SUMPRODUCT(($K$6:$K6="限特")*($O$6:$O6="○")))</f>
        <v/>
      </c>
      <c r="H6" s="9" t="str">
        <f>IF(I6&lt;&gt;I5,I6,"")</f>
        <v>北海道</v>
      </c>
      <c r="I6" s="10" t="s">
        <v>12</v>
      </c>
      <c r="J6" s="9" t="str">
        <f>IF(K6&lt;&gt;K5,K6,"〃")</f>
        <v>都道府県</v>
      </c>
      <c r="K6" s="10" t="s">
        <v>13</v>
      </c>
      <c r="L6" s="11" t="s">
        <v>12</v>
      </c>
      <c r="M6" s="15"/>
      <c r="N6" s="156" t="s">
        <v>464</v>
      </c>
      <c r="O6" s="13"/>
      <c r="P6" s="12" t="s">
        <v>14</v>
      </c>
      <c r="Q6" s="12" t="s">
        <v>14</v>
      </c>
      <c r="R6" s="12"/>
      <c r="S6" s="12" t="s">
        <v>14</v>
      </c>
      <c r="T6" s="12"/>
      <c r="U6" s="12"/>
      <c r="V6" s="31"/>
    </row>
    <row r="7" spans="1:22" ht="13.5" customHeight="1" collapsed="1" x14ac:dyDescent="0.15">
      <c r="A7" s="30">
        <f t="shared" ref="A7:A66" si="2">IF($L7&lt;&gt;"",ROW($L7)-(ROW(L$6)-1))</f>
        <v>2</v>
      </c>
      <c r="B7" s="10">
        <f>IF($N7="","",COUNTA($N$6:$N7))</f>
        <v>2</v>
      </c>
      <c r="C7" s="10" t="str">
        <f>IF(OR($K7="限特",$Q7="○"),"",SUMPRODUCT(($K$6:$K7&lt;&gt;"限特")*($Q$6:$Q7="")))</f>
        <v/>
      </c>
      <c r="D7" s="10" t="str">
        <f>IF(OR($K7&lt;&gt;"限特",$Q7="○"),"",SUMPRODUCT(($K$6:$K7="限特")*($Q$6:$Q7="")))</f>
        <v/>
      </c>
      <c r="E7" s="10" t="str">
        <f>IF($M7="","",SUMPRODUCT(($M$6:$M7&lt;&gt;"")*($R$6:$R7="")))</f>
        <v/>
      </c>
      <c r="F7" s="10" t="str">
        <f>IF(OR($K7="限特",$O7=""),"",SUMPRODUCT(($K$6:$K7&lt;&gt;"限特")*($O$6:$O7="○")))</f>
        <v/>
      </c>
      <c r="G7" s="10" t="str">
        <f>IF(OR($K7&lt;&gt;"限特",$O7&lt;&gt;"○"),"",SUMPRODUCT(($K$6:$K7="限特")*($O$6:$O7="○")))</f>
        <v/>
      </c>
      <c r="H7" s="9" t="str">
        <f t="shared" ref="H7:H66" si="3">IF(I7&lt;&gt;I6,I7,"")</f>
        <v/>
      </c>
      <c r="I7" s="10" t="s">
        <v>12</v>
      </c>
      <c r="J7" s="9" t="str">
        <f t="shared" ref="J7:J66" si="4">IF(K7&lt;&gt;K6,K7,"〃")</f>
        <v>政令市</v>
      </c>
      <c r="K7" s="10" t="s">
        <v>15</v>
      </c>
      <c r="L7" s="11" t="s">
        <v>16</v>
      </c>
      <c r="M7" s="15"/>
      <c r="N7" s="156" t="s">
        <v>17</v>
      </c>
      <c r="O7" s="13" t="s">
        <v>18</v>
      </c>
      <c r="P7" s="12" t="s">
        <v>14</v>
      </c>
      <c r="Q7" s="12" t="s">
        <v>14</v>
      </c>
      <c r="R7" s="12"/>
      <c r="S7" s="12" t="s">
        <v>14</v>
      </c>
      <c r="T7" s="12"/>
      <c r="U7" s="12"/>
      <c r="V7" s="31"/>
    </row>
    <row r="8" spans="1:22" ht="13.5" customHeight="1" collapsed="1" x14ac:dyDescent="0.15">
      <c r="A8" s="30">
        <f t="shared" si="2"/>
        <v>3</v>
      </c>
      <c r="B8" s="10" t="str">
        <f>IF($N8="","",COUNTA($N$6:$N8))</f>
        <v/>
      </c>
      <c r="C8" s="10" t="str">
        <f>IF(OR($K8="限特",$Q8="○"),"",SUMPRODUCT(($K$6:$K8&lt;&gt;"限特")*($Q$6:$Q8="")))</f>
        <v/>
      </c>
      <c r="D8" s="10" t="str">
        <f>IF(OR($K8&lt;&gt;"限特",$Q8="○"),"",SUMPRODUCT(($K$6:$K8="限特")*($Q$6:$Q8="")))</f>
        <v/>
      </c>
      <c r="E8" s="10" t="str">
        <f>IF($M8="","",SUMPRODUCT(($M$6:$M8&lt;&gt;"")*($R$6:$R8="")))</f>
        <v/>
      </c>
      <c r="F8" s="10">
        <f>IF(OR($K8="限特",$O8=""),"",SUMPRODUCT(($K$6:$K8&lt;&gt;"限特")*($O$6:$O8="○")))</f>
        <v>1</v>
      </c>
      <c r="G8" s="10" t="str">
        <f>IF(OR($K8&lt;&gt;"限特",$O8&lt;&gt;"○"),"",SUMPRODUCT(($K$6:$K8="限特")*($O$6:$O8="○")))</f>
        <v/>
      </c>
      <c r="H8" s="9" t="str">
        <f t="shared" si="3"/>
        <v/>
      </c>
      <c r="I8" s="10" t="s">
        <v>12</v>
      </c>
      <c r="J8" s="9" t="str">
        <f t="shared" si="4"/>
        <v>４条１項</v>
      </c>
      <c r="K8" s="10" t="s">
        <v>19</v>
      </c>
      <c r="L8" s="11" t="s">
        <v>20</v>
      </c>
      <c r="M8" s="15"/>
      <c r="N8" s="156"/>
      <c r="O8" s="13" t="s">
        <v>14</v>
      </c>
      <c r="P8" s="12" t="s">
        <v>14</v>
      </c>
      <c r="Q8" s="12" t="s">
        <v>14</v>
      </c>
      <c r="R8" s="12"/>
      <c r="S8" s="12" t="s">
        <v>14</v>
      </c>
      <c r="T8" s="12"/>
      <c r="U8" s="12"/>
      <c r="V8" s="31"/>
    </row>
    <row r="9" spans="1:22" collapsed="1" x14ac:dyDescent="0.15">
      <c r="A9" s="30">
        <f t="shared" si="2"/>
        <v>4</v>
      </c>
      <c r="B9" s="10" t="str">
        <f>IF($N9="","",COUNTA($N$6:$N9))</f>
        <v/>
      </c>
      <c r="C9" s="10" t="str">
        <f>IF(OR($K9="限特",$Q9="○"),"",SUMPRODUCT(($K$6:$K9&lt;&gt;"限特")*($Q$6:$Q9="")))</f>
        <v/>
      </c>
      <c r="D9" s="10" t="str">
        <f>IF(OR($K9&lt;&gt;"限特",$Q9="○"),"",SUMPRODUCT(($K$6:$K9="限特")*($Q$6:$Q9="")))</f>
        <v/>
      </c>
      <c r="E9" s="10" t="str">
        <f>IF($M9="","",SUMPRODUCT(($M$6:$M9&lt;&gt;"")*($R$6:$R9="")))</f>
        <v/>
      </c>
      <c r="F9" s="10">
        <f>IF(OR($K9="限特",$O9=""),"",SUMPRODUCT(($K$6:$K9&lt;&gt;"限特")*($O$6:$O9="○")))</f>
        <v>2</v>
      </c>
      <c r="G9" s="10" t="str">
        <f>IF(OR($K9&lt;&gt;"限特",$O9&lt;&gt;"○"),"",SUMPRODUCT(($K$6:$K9="限特")*($O$6:$O9="○")))</f>
        <v/>
      </c>
      <c r="H9" s="9" t="str">
        <f t="shared" si="3"/>
        <v/>
      </c>
      <c r="I9" s="10" t="s">
        <v>12</v>
      </c>
      <c r="J9" s="9" t="str">
        <f t="shared" si="4"/>
        <v>〃</v>
      </c>
      <c r="K9" s="10" t="s">
        <v>19</v>
      </c>
      <c r="L9" s="11" t="s">
        <v>21</v>
      </c>
      <c r="M9" s="15"/>
      <c r="N9" s="156"/>
      <c r="O9" s="13" t="s">
        <v>14</v>
      </c>
      <c r="P9" s="12" t="s">
        <v>14</v>
      </c>
      <c r="Q9" s="12" t="s">
        <v>14</v>
      </c>
      <c r="R9" s="12"/>
      <c r="S9" s="12" t="s">
        <v>14</v>
      </c>
      <c r="T9" s="12"/>
      <c r="U9" s="12" t="s">
        <v>14</v>
      </c>
      <c r="V9" s="31"/>
    </row>
    <row r="10" spans="1:22" ht="13.5" customHeight="1" collapsed="1" x14ac:dyDescent="0.15">
      <c r="A10" s="30">
        <f t="shared" si="2"/>
        <v>5</v>
      </c>
      <c r="B10" s="10" t="str">
        <f>IF($N10="","",COUNTA($N$6:$N10))</f>
        <v/>
      </c>
      <c r="C10" s="10" t="str">
        <f>IF(OR($K10="限特",$Q10="○"),"",SUMPRODUCT(($K$6:$K10&lt;&gt;"限特")*($Q$6:$Q10="")))</f>
        <v/>
      </c>
      <c r="D10" s="10" t="str">
        <f>IF(OR($K10&lt;&gt;"限特",$Q10="○"),"",SUMPRODUCT(($K$6:$K10="限特")*($Q$6:$Q10="")))</f>
        <v/>
      </c>
      <c r="E10" s="10" t="str">
        <f>IF($M10="","",SUMPRODUCT(($M$6:$M10&lt;&gt;"")*($R$6:$R10="")))</f>
        <v/>
      </c>
      <c r="F10" s="10" t="str">
        <f>IF(OR($K10="限特",$O10=""),"",SUMPRODUCT(($K$6:$K10&lt;&gt;"限特")*($O$6:$O10="○")))</f>
        <v/>
      </c>
      <c r="G10" s="10" t="str">
        <f>IF(OR($K10&lt;&gt;"限特",$O10&lt;&gt;"○"),"",SUMPRODUCT(($K$6:$K10="限特")*($O$6:$O10="○")))</f>
        <v/>
      </c>
      <c r="H10" s="9" t="str">
        <f t="shared" si="3"/>
        <v/>
      </c>
      <c r="I10" s="10" t="s">
        <v>12</v>
      </c>
      <c r="J10" s="9" t="str">
        <f t="shared" si="4"/>
        <v>４条２項</v>
      </c>
      <c r="K10" s="10" t="s">
        <v>22</v>
      </c>
      <c r="L10" s="11" t="s">
        <v>23</v>
      </c>
      <c r="M10" s="15"/>
      <c r="N10" s="156"/>
      <c r="O10" s="13" t="s">
        <v>18</v>
      </c>
      <c r="P10" s="12" t="s">
        <v>14</v>
      </c>
      <c r="Q10" s="12" t="s">
        <v>14</v>
      </c>
      <c r="R10" s="12"/>
      <c r="S10" s="12" t="s">
        <v>1003</v>
      </c>
      <c r="T10" s="12"/>
      <c r="U10" s="12"/>
      <c r="V10" s="31"/>
    </row>
    <row r="11" spans="1:22" collapsed="1" x14ac:dyDescent="0.15">
      <c r="A11" s="30">
        <f t="shared" si="2"/>
        <v>6</v>
      </c>
      <c r="B11" s="10" t="str">
        <f>IF($N11="","",COUNTA($N$6:$N11))</f>
        <v/>
      </c>
      <c r="C11" s="10" t="str">
        <f>IF(OR($K11="限特",$Q11="○"),"",SUMPRODUCT(($K$6:$K11&lt;&gt;"限特")*($Q$6:$Q11="")))</f>
        <v/>
      </c>
      <c r="D11" s="10" t="str">
        <f>IF(OR($K11&lt;&gt;"限特",$Q11="○"),"",SUMPRODUCT(($K$6:$K11="限特")*($Q$6:$Q11="")))</f>
        <v/>
      </c>
      <c r="E11" s="10" t="str">
        <f>IF($M11="","",SUMPRODUCT(($M$6:$M11&lt;&gt;"")*($R$6:$R11="")))</f>
        <v/>
      </c>
      <c r="F11" s="10">
        <f>IF(OR($K11="限特",$O11=""),"",SUMPRODUCT(($K$6:$K11&lt;&gt;"限特")*($O$6:$O11="○")))</f>
        <v>3</v>
      </c>
      <c r="G11" s="10" t="str">
        <f>IF(OR($K11&lt;&gt;"限特",$O11&lt;&gt;"○"),"",SUMPRODUCT(($K$6:$K11="限特")*($O$6:$O11="○")))</f>
        <v/>
      </c>
      <c r="H11" s="9" t="str">
        <f t="shared" si="3"/>
        <v/>
      </c>
      <c r="I11" s="10" t="s">
        <v>12</v>
      </c>
      <c r="J11" s="9" t="str">
        <f t="shared" si="4"/>
        <v>〃</v>
      </c>
      <c r="K11" s="10" t="s">
        <v>22</v>
      </c>
      <c r="L11" s="11" t="s">
        <v>24</v>
      </c>
      <c r="M11" s="15"/>
      <c r="N11" s="156"/>
      <c r="O11" s="13" t="s">
        <v>14</v>
      </c>
      <c r="P11" s="12" t="s">
        <v>14</v>
      </c>
      <c r="Q11" s="12" t="s">
        <v>14</v>
      </c>
      <c r="R11" s="12"/>
      <c r="S11" s="12" t="s">
        <v>14</v>
      </c>
      <c r="T11" s="12"/>
      <c r="U11" s="12"/>
      <c r="V11" s="31"/>
    </row>
    <row r="12" spans="1:22" ht="13.5" customHeight="1" collapsed="1" x14ac:dyDescent="0.15">
      <c r="A12" s="30">
        <f t="shared" si="2"/>
        <v>7</v>
      </c>
      <c r="B12" s="10" t="str">
        <f>IF($N12="","",COUNTA($N$6:$N12))</f>
        <v/>
      </c>
      <c r="C12" s="10" t="str">
        <f>IF(OR($K12="限特",$Q12="○"),"",SUMPRODUCT(($K$6:$K12&lt;&gt;"限特")*($Q$6:$Q12="")))</f>
        <v/>
      </c>
      <c r="D12" s="10" t="str">
        <f>IF(OR($K12&lt;&gt;"限特",$Q12="○"),"",SUMPRODUCT(($K$6:$K12="限特")*($Q$6:$Q12="")))</f>
        <v/>
      </c>
      <c r="E12" s="10" t="str">
        <f>IF($M12="","",SUMPRODUCT(($M$6:$M12&lt;&gt;"")*($R$6:$R12="")))</f>
        <v/>
      </c>
      <c r="F12" s="10">
        <f>IF(OR($K12="限特",$O12=""),"",SUMPRODUCT(($K$6:$K12&lt;&gt;"限特")*($O$6:$O12="○")))</f>
        <v>4</v>
      </c>
      <c r="G12" s="10" t="str">
        <f>IF(OR($K12&lt;&gt;"限特",$O12&lt;&gt;"○"),"",SUMPRODUCT(($K$6:$K12="限特")*($O$6:$O12="○")))</f>
        <v/>
      </c>
      <c r="H12" s="9" t="str">
        <f t="shared" si="3"/>
        <v/>
      </c>
      <c r="I12" s="10" t="s">
        <v>12</v>
      </c>
      <c r="J12" s="9" t="str">
        <f t="shared" si="4"/>
        <v>〃</v>
      </c>
      <c r="K12" s="10" t="s">
        <v>22</v>
      </c>
      <c r="L12" s="11" t="s">
        <v>25</v>
      </c>
      <c r="M12" s="15"/>
      <c r="N12" s="156"/>
      <c r="O12" s="13" t="s">
        <v>14</v>
      </c>
      <c r="P12" s="12" t="s">
        <v>14</v>
      </c>
      <c r="Q12" s="12" t="s">
        <v>14</v>
      </c>
      <c r="R12" s="12"/>
      <c r="S12" s="12" t="s">
        <v>14</v>
      </c>
      <c r="T12" s="12"/>
      <c r="U12" s="12"/>
      <c r="V12" s="31"/>
    </row>
    <row r="13" spans="1:22" ht="13.5" customHeight="1" collapsed="1" x14ac:dyDescent="0.15">
      <c r="A13" s="30">
        <f t="shared" si="2"/>
        <v>8</v>
      </c>
      <c r="B13" s="10">
        <f>IF($N13="","",COUNTA($N$6:$N13))</f>
        <v>3</v>
      </c>
      <c r="C13" s="10" t="str">
        <f>IF(OR($K13="限特",$Q13="○"),"",SUMPRODUCT(($K$6:$K13&lt;&gt;"限特")*($Q$6:$Q13="")))</f>
        <v/>
      </c>
      <c r="D13" s="10" t="str">
        <f>IF(OR($K13&lt;&gt;"限特",$Q13="○"),"",SUMPRODUCT(($K$6:$K13="限特")*($Q$6:$Q13="")))</f>
        <v/>
      </c>
      <c r="E13" s="10" t="str">
        <f>IF($M13="","",SUMPRODUCT(($M$6:$M13&lt;&gt;"")*($R$6:$R13="")))</f>
        <v/>
      </c>
      <c r="F13" s="10">
        <f>IF(OR($K13="限特",$O13=""),"",SUMPRODUCT(($K$6:$K13&lt;&gt;"限特")*($O$6:$O13="○")))</f>
        <v>5</v>
      </c>
      <c r="G13" s="10" t="str">
        <f>IF(OR($K13&lt;&gt;"限特",$O13&lt;&gt;"○"),"",SUMPRODUCT(($K$6:$K13="限特")*($O$6:$O13="○")))</f>
        <v/>
      </c>
      <c r="H13" s="9" t="str">
        <f t="shared" si="3"/>
        <v/>
      </c>
      <c r="I13" s="10" t="s">
        <v>12</v>
      </c>
      <c r="J13" s="9" t="str">
        <f t="shared" si="4"/>
        <v>〃</v>
      </c>
      <c r="K13" s="10" t="s">
        <v>22</v>
      </c>
      <c r="L13" s="11" t="s">
        <v>26</v>
      </c>
      <c r="M13" s="15"/>
      <c r="N13" s="156" t="s">
        <v>17</v>
      </c>
      <c r="O13" s="13" t="s">
        <v>14</v>
      </c>
      <c r="P13" s="12" t="s">
        <v>14</v>
      </c>
      <c r="Q13" s="12" t="s">
        <v>14</v>
      </c>
      <c r="R13" s="12"/>
      <c r="S13" s="12" t="s">
        <v>14</v>
      </c>
      <c r="T13" s="12"/>
      <c r="U13" s="12"/>
      <c r="V13" s="31"/>
    </row>
    <row r="14" spans="1:22" ht="13.5" customHeight="1" collapsed="1" x14ac:dyDescent="0.15">
      <c r="A14" s="30">
        <f t="shared" si="2"/>
        <v>9</v>
      </c>
      <c r="B14" s="10" t="str">
        <f>IF($N14="","",COUNTA($N$6:$N14))</f>
        <v/>
      </c>
      <c r="C14" s="10" t="str">
        <f>IF(OR($K14="限特",$Q14="○"),"",SUMPRODUCT(($K$6:$K14&lt;&gt;"限特")*($Q$6:$Q14="")))</f>
        <v/>
      </c>
      <c r="D14" s="10" t="str">
        <f>IF(OR($K14&lt;&gt;"限特",$Q14="○"),"",SUMPRODUCT(($K$6:$K14="限特")*($Q$6:$Q14="")))</f>
        <v/>
      </c>
      <c r="E14" s="10" t="str">
        <f>IF($M14="","",SUMPRODUCT(($M$6:$M14&lt;&gt;"")*($R$6:$R14="")))</f>
        <v/>
      </c>
      <c r="F14" s="10" t="str">
        <f>IF(OR($K14="限特",$O14=""),"",SUMPRODUCT(($K$6:$K14&lt;&gt;"限特")*($O$6:$O14="○")))</f>
        <v/>
      </c>
      <c r="G14" s="10" t="str">
        <f>IF(OR($K14&lt;&gt;"限特",$O14&lt;&gt;"○"),"",SUMPRODUCT(($K$6:$K14="限特")*($O$6:$O14="○")))</f>
        <v/>
      </c>
      <c r="H14" s="9" t="str">
        <f t="shared" si="3"/>
        <v/>
      </c>
      <c r="I14" s="10" t="s">
        <v>12</v>
      </c>
      <c r="J14" s="9" t="str">
        <f t="shared" si="4"/>
        <v>〃</v>
      </c>
      <c r="K14" s="10" t="s">
        <v>22</v>
      </c>
      <c r="L14" s="11" t="s">
        <v>27</v>
      </c>
      <c r="M14" s="15"/>
      <c r="N14" s="156"/>
      <c r="O14" s="13" t="s">
        <v>18</v>
      </c>
      <c r="P14" s="12" t="s">
        <v>14</v>
      </c>
      <c r="Q14" s="12" t="s">
        <v>14</v>
      </c>
      <c r="R14" s="12"/>
      <c r="S14" s="12" t="s">
        <v>14</v>
      </c>
      <c r="T14" s="12"/>
      <c r="U14" s="12"/>
      <c r="V14" s="31"/>
    </row>
    <row r="15" spans="1:22" ht="13.5" customHeight="1" collapsed="1" x14ac:dyDescent="0.15">
      <c r="A15" s="30">
        <f t="shared" si="2"/>
        <v>10</v>
      </c>
      <c r="B15" s="10">
        <f>IF($N15="","",COUNTA($N$6:$N15))</f>
        <v>4</v>
      </c>
      <c r="C15" s="10" t="str">
        <f>IF(OR($K15="限特",$Q15="○"),"",SUMPRODUCT(($K$6:$K15&lt;&gt;"限特")*($Q$6:$Q15="")))</f>
        <v/>
      </c>
      <c r="D15" s="10" t="str">
        <f>IF(OR($K15&lt;&gt;"限特",$Q15="○"),"",SUMPRODUCT(($K$6:$K15="限特")*($Q$6:$Q15="")))</f>
        <v/>
      </c>
      <c r="E15" s="10" t="str">
        <f>IF($M15="","",SUMPRODUCT(($M$6:$M15&lt;&gt;"")*($R$6:$R15="")))</f>
        <v/>
      </c>
      <c r="F15" s="10">
        <f>IF(OR($K15="限特",$O15=""),"",SUMPRODUCT(($K$6:$K15&lt;&gt;"限特")*($O$6:$O15="○")))</f>
        <v>6</v>
      </c>
      <c r="G15" s="10" t="str">
        <f>IF(OR($K15&lt;&gt;"限特",$O15&lt;&gt;"○"),"",SUMPRODUCT(($K$6:$K15="限特")*($O$6:$O15="○")))</f>
        <v/>
      </c>
      <c r="H15" s="9" t="str">
        <f t="shared" si="3"/>
        <v/>
      </c>
      <c r="I15" s="10" t="s">
        <v>12</v>
      </c>
      <c r="J15" s="9" t="str">
        <f t="shared" si="4"/>
        <v>〃</v>
      </c>
      <c r="K15" s="10" t="s">
        <v>22</v>
      </c>
      <c r="L15" s="11" t="s">
        <v>28</v>
      </c>
      <c r="M15" s="15"/>
      <c r="N15" s="156" t="s">
        <v>17</v>
      </c>
      <c r="O15" s="13" t="s">
        <v>14</v>
      </c>
      <c r="P15" s="12" t="s">
        <v>14</v>
      </c>
      <c r="Q15" s="12" t="s">
        <v>14</v>
      </c>
      <c r="R15" s="12"/>
      <c r="S15" s="12" t="s">
        <v>14</v>
      </c>
      <c r="T15" s="12"/>
      <c r="U15" s="12"/>
      <c r="V15" s="31"/>
    </row>
    <row r="16" spans="1:22" ht="13.5" customHeight="1" collapsed="1" x14ac:dyDescent="0.15">
      <c r="A16" s="30">
        <f t="shared" si="2"/>
        <v>11</v>
      </c>
      <c r="B16" s="10" t="str">
        <f>IF($N16="","",COUNTA($N$6:$N16))</f>
        <v/>
      </c>
      <c r="C16" s="10" t="str">
        <f>IF(OR($K16="限特",$Q16="○"),"",SUMPRODUCT(($K$6:$K16&lt;&gt;"限特")*($Q$6:$Q16="")))</f>
        <v/>
      </c>
      <c r="D16" s="10" t="str">
        <f>IF(OR($K16&lt;&gt;"限特",$Q16="○"),"",SUMPRODUCT(($K$6:$K16="限特")*($Q$6:$Q16="")))</f>
        <v/>
      </c>
      <c r="E16" s="10" t="str">
        <f>IF($M16="","",SUMPRODUCT(($M$6:$M16&lt;&gt;"")*($R$6:$R16="")))</f>
        <v/>
      </c>
      <c r="F16" s="10" t="str">
        <f>IF(OR($K16="限特",$O16=""),"",SUMPRODUCT(($K$6:$K16&lt;&gt;"限特")*($O$6:$O16="○")))</f>
        <v/>
      </c>
      <c r="G16" s="10" t="str">
        <f>IF(OR($K16&lt;&gt;"限特",$O16&lt;&gt;"○"),"",SUMPRODUCT(($K$6:$K16="限特")*($O$6:$O16="○")))</f>
        <v/>
      </c>
      <c r="H16" s="9" t="str">
        <f t="shared" si="3"/>
        <v/>
      </c>
      <c r="I16" s="10" t="s">
        <v>12</v>
      </c>
      <c r="J16" s="9" t="str">
        <f t="shared" si="4"/>
        <v>〃</v>
      </c>
      <c r="K16" s="10" t="s">
        <v>22</v>
      </c>
      <c r="L16" s="11" t="s">
        <v>29</v>
      </c>
      <c r="M16" s="15"/>
      <c r="N16" s="156"/>
      <c r="O16" s="13" t="s">
        <v>18</v>
      </c>
      <c r="P16" s="12" t="s">
        <v>14</v>
      </c>
      <c r="Q16" s="12" t="s">
        <v>14</v>
      </c>
      <c r="R16" s="12"/>
      <c r="S16" s="12" t="s">
        <v>14</v>
      </c>
      <c r="T16" s="12"/>
      <c r="U16" s="12"/>
      <c r="V16" s="31"/>
    </row>
    <row r="17" spans="1:22" ht="13.5" customHeight="1" collapsed="1" x14ac:dyDescent="0.15">
      <c r="A17" s="30">
        <f t="shared" si="2"/>
        <v>12</v>
      </c>
      <c r="B17" s="10" t="str">
        <f>IF($N17="","",COUNTA($N$6:$N17))</f>
        <v/>
      </c>
      <c r="C17" s="10" t="str">
        <f>IF(OR($K17="限特",$Q17="○"),"",SUMPRODUCT(($K$6:$K17&lt;&gt;"限特")*($Q$6:$Q17="")))</f>
        <v/>
      </c>
      <c r="D17" s="10" t="str">
        <f>IF(OR($K17&lt;&gt;"限特",$Q17="○"),"",SUMPRODUCT(($K$6:$K17="限特")*($Q$6:$Q17="")))</f>
        <v/>
      </c>
      <c r="E17" s="10" t="str">
        <f>IF($M17="","",SUMPRODUCT(($M$6:$M17&lt;&gt;"")*($R$6:$R17="")))</f>
        <v/>
      </c>
      <c r="F17" s="10" t="str">
        <f>IF(OR($K17="限特",$O17=""),"",SUMPRODUCT(($K$6:$K17&lt;&gt;"限特")*($O$6:$O17="○")))</f>
        <v/>
      </c>
      <c r="G17" s="10">
        <f>IF(OR($K17&lt;&gt;"限特",$O17&lt;&gt;"○"),"",SUMPRODUCT(($K$6:$K17="限特")*($O$6:$O17="○")))</f>
        <v>1</v>
      </c>
      <c r="H17" s="9" t="str">
        <f t="shared" si="3"/>
        <v/>
      </c>
      <c r="I17" s="10" t="s">
        <v>12</v>
      </c>
      <c r="J17" s="9" t="str">
        <f t="shared" si="4"/>
        <v>限特</v>
      </c>
      <c r="K17" s="10" t="s">
        <v>30</v>
      </c>
      <c r="L17" s="11" t="s">
        <v>31</v>
      </c>
      <c r="M17" s="15"/>
      <c r="N17" s="156"/>
      <c r="O17" s="13" t="s">
        <v>14</v>
      </c>
      <c r="P17" s="12" t="s">
        <v>14</v>
      </c>
      <c r="Q17" s="12" t="s">
        <v>14</v>
      </c>
      <c r="R17" s="12"/>
      <c r="S17" s="12" t="s">
        <v>14</v>
      </c>
      <c r="T17" s="12"/>
      <c r="U17" s="12"/>
      <c r="V17" s="31"/>
    </row>
    <row r="18" spans="1:22" ht="13.5" customHeight="1" x14ac:dyDescent="0.15">
      <c r="A18" s="30">
        <f t="shared" si="2"/>
        <v>13</v>
      </c>
      <c r="B18" s="10" t="str">
        <f>IF($N18="","",COUNTA($N$6:$N18))</f>
        <v/>
      </c>
      <c r="C18" s="10" t="str">
        <f>IF(OR($K18="限特",$Q18="○"),"",SUMPRODUCT(($K$6:$K18&lt;&gt;"限特")*($Q$6:$Q18="")))</f>
        <v/>
      </c>
      <c r="D18" s="10" t="str">
        <f>IF(OR($K18&lt;&gt;"限特",$Q18="○"),"",SUMPRODUCT(($K$6:$K18="限特")*($Q$6:$Q18="")))</f>
        <v/>
      </c>
      <c r="E18" s="10" t="str">
        <f>IF($M18="","",SUMPRODUCT(($M$6:$M18&lt;&gt;"")*($R$6:$R18="")))</f>
        <v/>
      </c>
      <c r="F18" s="10" t="str">
        <f>IF(OR($K18="限特",$O18=""),"",SUMPRODUCT(($K$6:$K18&lt;&gt;"限特")*($O$6:$O18="○")))</f>
        <v/>
      </c>
      <c r="G18" s="10" t="str">
        <f>IF(OR($K18&lt;&gt;"限特",$O18&lt;&gt;"○"),"",SUMPRODUCT(($K$6:$K18="限特")*($O$6:$O18="○")))</f>
        <v/>
      </c>
      <c r="H18" s="9" t="str">
        <f t="shared" si="3"/>
        <v/>
      </c>
      <c r="I18" s="10" t="s">
        <v>12</v>
      </c>
      <c r="J18" s="9" t="str">
        <f t="shared" si="4"/>
        <v>〃</v>
      </c>
      <c r="K18" s="10" t="s">
        <v>30</v>
      </c>
      <c r="L18" s="11" t="s">
        <v>32</v>
      </c>
      <c r="M18" s="15"/>
      <c r="N18" s="156"/>
      <c r="O18" s="13" t="s">
        <v>18</v>
      </c>
      <c r="P18" s="12" t="s">
        <v>14</v>
      </c>
      <c r="Q18" s="12" t="s">
        <v>14</v>
      </c>
      <c r="R18" s="12"/>
      <c r="S18" s="12"/>
      <c r="T18" s="12"/>
      <c r="U18" s="12"/>
      <c r="V18" s="31"/>
    </row>
    <row r="19" spans="1:22" ht="13.5" customHeight="1" x14ac:dyDescent="0.15">
      <c r="A19" s="30">
        <f t="shared" si="2"/>
        <v>14</v>
      </c>
      <c r="B19" s="10" t="str">
        <f>IF($N19="","",COUNTA($N$6:$N19))</f>
        <v/>
      </c>
      <c r="C19" s="10" t="str">
        <f>IF(OR($K19="限特",$Q19="○"),"",SUMPRODUCT(($K$6:$K19&lt;&gt;"限特")*($Q$6:$Q19="")))</f>
        <v/>
      </c>
      <c r="D19" s="10">
        <f>IF(OR($K19&lt;&gt;"限特",$Q19="○"),"",SUMPRODUCT(($K$6:$K19="限特")*($Q$6:$Q19="")))</f>
        <v>1</v>
      </c>
      <c r="E19" s="10" t="str">
        <f>IF($M19="","",SUMPRODUCT(($M$6:$M19&lt;&gt;"")*($R$6:$R19="")))</f>
        <v/>
      </c>
      <c r="F19" s="10" t="str">
        <f>IF(OR($K19="限特",$O19=""),"",SUMPRODUCT(($K$6:$K19&lt;&gt;"限特")*($O$6:$O19="○")))</f>
        <v/>
      </c>
      <c r="G19" s="10" t="str">
        <f>IF(OR($K19&lt;&gt;"限特",$O19&lt;&gt;"○"),"",SUMPRODUCT(($K$6:$K19="限特")*($O$6:$O19="○")))</f>
        <v/>
      </c>
      <c r="H19" s="9" t="str">
        <f t="shared" si="3"/>
        <v/>
      </c>
      <c r="I19" s="10" t="s">
        <v>12</v>
      </c>
      <c r="J19" s="9" t="str">
        <f t="shared" si="4"/>
        <v>〃</v>
      </c>
      <c r="K19" s="10" t="s">
        <v>30</v>
      </c>
      <c r="L19" s="11" t="s">
        <v>33</v>
      </c>
      <c r="M19" s="15"/>
      <c r="N19" s="156"/>
      <c r="O19" s="13" t="s">
        <v>18</v>
      </c>
      <c r="P19" s="12" t="s">
        <v>18</v>
      </c>
      <c r="Q19" s="12" t="s">
        <v>18</v>
      </c>
      <c r="R19" s="12"/>
      <c r="S19" s="12"/>
      <c r="T19" s="12"/>
      <c r="U19" s="12"/>
      <c r="V19" s="31"/>
    </row>
    <row r="20" spans="1:22" ht="13.5" customHeight="1" x14ac:dyDescent="0.15">
      <c r="A20" s="30">
        <f t="shared" si="2"/>
        <v>15</v>
      </c>
      <c r="B20" s="10" t="str">
        <f>IF($N20="","",COUNTA($N$6:$N20))</f>
        <v/>
      </c>
      <c r="C20" s="10" t="str">
        <f>IF(OR($K20="限特",$Q20="○"),"",SUMPRODUCT(($K$6:$K20&lt;&gt;"限特")*($Q$6:$Q20="")))</f>
        <v/>
      </c>
      <c r="D20" s="10">
        <f>IF(OR($K20&lt;&gt;"限特",$Q20="○"),"",SUMPRODUCT(($K$6:$K20="限特")*($Q$6:$Q20="")))</f>
        <v>2</v>
      </c>
      <c r="E20" s="10" t="str">
        <f>IF($M20="","",SUMPRODUCT(($M$6:$M20&lt;&gt;"")*($R$6:$R20="")))</f>
        <v/>
      </c>
      <c r="F20" s="10" t="str">
        <f>IF(OR($K20="限特",$O20=""),"",SUMPRODUCT(($K$6:$K20&lt;&gt;"限特")*($O$6:$O20="○")))</f>
        <v/>
      </c>
      <c r="G20" s="10" t="str">
        <f>IF(OR($K20&lt;&gt;"限特",$O20&lt;&gt;"○"),"",SUMPRODUCT(($K$6:$K20="限特")*($O$6:$O20="○")))</f>
        <v/>
      </c>
      <c r="H20" s="9" t="str">
        <f t="shared" si="3"/>
        <v/>
      </c>
      <c r="I20" s="10" t="s">
        <v>12</v>
      </c>
      <c r="J20" s="9" t="str">
        <f t="shared" si="4"/>
        <v>〃</v>
      </c>
      <c r="K20" s="10" t="s">
        <v>30</v>
      </c>
      <c r="L20" s="11" t="s">
        <v>34</v>
      </c>
      <c r="M20" s="15"/>
      <c r="N20" s="156"/>
      <c r="O20" s="13" t="s">
        <v>18</v>
      </c>
      <c r="P20" s="12" t="s">
        <v>18</v>
      </c>
      <c r="Q20" s="12" t="s">
        <v>18</v>
      </c>
      <c r="R20" s="12"/>
      <c r="S20" s="12"/>
      <c r="T20" s="12"/>
      <c r="U20" s="12"/>
      <c r="V20" s="31"/>
    </row>
    <row r="21" spans="1:22" ht="13.5" customHeight="1" x14ac:dyDescent="0.15">
      <c r="A21" s="30">
        <f t="shared" si="2"/>
        <v>16</v>
      </c>
      <c r="B21" s="10">
        <f>IF($N21="","",COUNTA($N$6:$N21))</f>
        <v>5</v>
      </c>
      <c r="C21" s="10" t="str">
        <f>IF(OR($K21="限特",$Q21="○"),"",SUMPRODUCT(($K$6:$K21&lt;&gt;"限特")*($Q$6:$Q21="")))</f>
        <v/>
      </c>
      <c r="D21" s="10">
        <f>IF(OR($K21&lt;&gt;"限特",$Q21="○"),"",SUMPRODUCT(($K$6:$K21="限特")*($Q$6:$Q21="")))</f>
        <v>3</v>
      </c>
      <c r="E21" s="10" t="str">
        <f>IF($M21="","",SUMPRODUCT(($M$6:$M21&lt;&gt;"")*($R$6:$R21="")))</f>
        <v/>
      </c>
      <c r="F21" s="10" t="str">
        <f>IF(OR($K21="限特",$O21=""),"",SUMPRODUCT(($K$6:$K21&lt;&gt;"限特")*($O$6:$O21="○")))</f>
        <v/>
      </c>
      <c r="G21" s="10" t="str">
        <f>IF(OR($K21&lt;&gt;"限特",$O21&lt;&gt;"○"),"",SUMPRODUCT(($K$6:$K21="限特")*($O$6:$O21="○")))</f>
        <v/>
      </c>
      <c r="H21" s="9" t="str">
        <f t="shared" si="3"/>
        <v/>
      </c>
      <c r="I21" s="10" t="s">
        <v>12</v>
      </c>
      <c r="J21" s="9" t="str">
        <f t="shared" si="4"/>
        <v>〃</v>
      </c>
      <c r="K21" s="10" t="s">
        <v>30</v>
      </c>
      <c r="L21" s="11" t="s">
        <v>35</v>
      </c>
      <c r="M21" s="15"/>
      <c r="N21" s="156" t="s">
        <v>17</v>
      </c>
      <c r="O21" s="13" t="s">
        <v>18</v>
      </c>
      <c r="P21" s="12" t="s">
        <v>18</v>
      </c>
      <c r="Q21" s="12" t="s">
        <v>18</v>
      </c>
      <c r="R21" s="12"/>
      <c r="S21" s="12"/>
      <c r="T21" s="12"/>
      <c r="U21" s="12"/>
      <c r="V21" s="31"/>
    </row>
    <row r="22" spans="1:22" ht="13.5" customHeight="1" x14ac:dyDescent="0.15">
      <c r="A22" s="30">
        <f t="shared" si="2"/>
        <v>17</v>
      </c>
      <c r="B22" s="10" t="str">
        <f>IF($N22="","",COUNTA($N$6:$N22))</f>
        <v/>
      </c>
      <c r="C22" s="10" t="str">
        <f>IF(OR($K22="限特",$Q22="○"),"",SUMPRODUCT(($K$6:$K22&lt;&gt;"限特")*($Q$6:$Q22="")))</f>
        <v/>
      </c>
      <c r="D22" s="10">
        <f>IF(OR($K22&lt;&gt;"限特",$Q22="○"),"",SUMPRODUCT(($K$6:$K22="限特")*($Q$6:$Q22="")))</f>
        <v>4</v>
      </c>
      <c r="E22" s="10" t="str">
        <f>IF($M22="","",SUMPRODUCT(($M$6:$M22&lt;&gt;"")*($R$6:$R22="")))</f>
        <v/>
      </c>
      <c r="F22" s="10" t="str">
        <f>IF(OR($K22="限特",$O22=""),"",SUMPRODUCT(($K$6:$K22&lt;&gt;"限特")*($O$6:$O22="○")))</f>
        <v/>
      </c>
      <c r="G22" s="10" t="str">
        <f>IF(OR($K22&lt;&gt;"限特",$O22&lt;&gt;"○"),"",SUMPRODUCT(($K$6:$K22="限特")*($O$6:$O22="○")))</f>
        <v/>
      </c>
      <c r="H22" s="9" t="str">
        <f t="shared" si="3"/>
        <v/>
      </c>
      <c r="I22" s="10" t="s">
        <v>12</v>
      </c>
      <c r="J22" s="9" t="str">
        <f t="shared" si="4"/>
        <v>〃</v>
      </c>
      <c r="K22" s="10" t="s">
        <v>30</v>
      </c>
      <c r="L22" s="11" t="s">
        <v>36</v>
      </c>
      <c r="M22" s="15"/>
      <c r="N22" s="156"/>
      <c r="O22" s="13" t="s">
        <v>18</v>
      </c>
      <c r="P22" s="12" t="s">
        <v>18</v>
      </c>
      <c r="Q22" s="12" t="s">
        <v>18</v>
      </c>
      <c r="R22" s="12"/>
      <c r="S22" s="12"/>
      <c r="T22" s="12"/>
      <c r="U22" s="12"/>
      <c r="V22" s="31"/>
    </row>
    <row r="23" spans="1:22" ht="13.5" customHeight="1" x14ac:dyDescent="0.15">
      <c r="A23" s="30">
        <f t="shared" si="2"/>
        <v>18</v>
      </c>
      <c r="B23" s="10">
        <f>IF($N23="","",COUNTA($N$6:$N23))</f>
        <v>6</v>
      </c>
      <c r="C23" s="10" t="str">
        <f>IF(OR($K23="限特",$Q23="○"),"",SUMPRODUCT(($K$6:$K23&lt;&gt;"限特")*($Q$6:$Q23="")))</f>
        <v/>
      </c>
      <c r="D23" s="10">
        <f>IF(OR($K23&lt;&gt;"限特",$Q23="○"),"",SUMPRODUCT(($K$6:$K23="限特")*($Q$6:$Q23="")))</f>
        <v>5</v>
      </c>
      <c r="E23" s="10" t="str">
        <f>IF($M23="","",SUMPRODUCT(($M$6:$M23&lt;&gt;"")*($R$6:$R23="")))</f>
        <v/>
      </c>
      <c r="F23" s="10" t="str">
        <f>IF(OR($K23="限特",$O23=""),"",SUMPRODUCT(($K$6:$K23&lt;&gt;"限特")*($O$6:$O23="○")))</f>
        <v/>
      </c>
      <c r="G23" s="10" t="str">
        <f>IF(OR($K23&lt;&gt;"限特",$O23&lt;&gt;"○"),"",SUMPRODUCT(($K$6:$K23="限特")*($O$6:$O23="○")))</f>
        <v/>
      </c>
      <c r="H23" s="9" t="str">
        <f t="shared" si="3"/>
        <v/>
      </c>
      <c r="I23" s="10" t="s">
        <v>12</v>
      </c>
      <c r="J23" s="9" t="str">
        <f t="shared" si="4"/>
        <v>〃</v>
      </c>
      <c r="K23" s="10" t="s">
        <v>30</v>
      </c>
      <c r="L23" s="11" t="s">
        <v>37</v>
      </c>
      <c r="M23" s="15"/>
      <c r="N23" s="156" t="s">
        <v>17</v>
      </c>
      <c r="O23" s="13" t="s">
        <v>18</v>
      </c>
      <c r="P23" s="12" t="s">
        <v>18</v>
      </c>
      <c r="Q23" s="12" t="s">
        <v>18</v>
      </c>
      <c r="R23" s="12"/>
      <c r="S23" s="12"/>
      <c r="T23" s="12"/>
      <c r="U23" s="12"/>
      <c r="V23" s="31"/>
    </row>
    <row r="24" spans="1:22" ht="13.5" customHeight="1" x14ac:dyDescent="0.15">
      <c r="A24" s="30">
        <f t="shared" si="2"/>
        <v>19</v>
      </c>
      <c r="B24" s="10" t="str">
        <f>IF($N24="","",COUNTA($N$6:$N24))</f>
        <v/>
      </c>
      <c r="C24" s="10" t="str">
        <f>IF(OR($K24="限特",$Q24="○"),"",SUMPRODUCT(($K$6:$K24&lt;&gt;"限特")*($Q$6:$Q24="")))</f>
        <v/>
      </c>
      <c r="D24" s="10">
        <f>IF(OR($K24&lt;&gt;"限特",$Q24="○"),"",SUMPRODUCT(($K$6:$K24="限特")*($Q$6:$Q24="")))</f>
        <v>6</v>
      </c>
      <c r="E24" s="10" t="str">
        <f>IF($M24="","",SUMPRODUCT(($M$6:$M24&lt;&gt;"")*($R$6:$R24="")))</f>
        <v/>
      </c>
      <c r="F24" s="10" t="str">
        <f>IF(OR($K24="限特",$O24=""),"",SUMPRODUCT(($K$6:$K24&lt;&gt;"限特")*($O$6:$O24="○")))</f>
        <v/>
      </c>
      <c r="G24" s="10" t="str">
        <f>IF(OR($K24&lt;&gt;"限特",$O24&lt;&gt;"○"),"",SUMPRODUCT(($K$6:$K24="限特")*($O$6:$O24="○")))</f>
        <v/>
      </c>
      <c r="H24" s="9" t="str">
        <f t="shared" si="3"/>
        <v/>
      </c>
      <c r="I24" s="10" t="s">
        <v>12</v>
      </c>
      <c r="J24" s="9" t="str">
        <f t="shared" si="4"/>
        <v>〃</v>
      </c>
      <c r="K24" s="10" t="s">
        <v>30</v>
      </c>
      <c r="L24" s="11" t="s">
        <v>38</v>
      </c>
      <c r="M24" s="15"/>
      <c r="N24" s="156"/>
      <c r="O24" s="13" t="s">
        <v>18</v>
      </c>
      <c r="P24" s="12" t="s">
        <v>18</v>
      </c>
      <c r="Q24" s="12" t="s">
        <v>18</v>
      </c>
      <c r="R24" s="12"/>
      <c r="S24" s="12"/>
      <c r="T24" s="12"/>
      <c r="U24" s="12"/>
      <c r="V24" s="31"/>
    </row>
    <row r="25" spans="1:22" ht="13.5" customHeight="1" x14ac:dyDescent="0.15">
      <c r="A25" s="30">
        <f t="shared" si="2"/>
        <v>20</v>
      </c>
      <c r="B25" s="10">
        <f>IF($N25="","",COUNTA($N$6:$N25))</f>
        <v>7</v>
      </c>
      <c r="C25" s="10" t="str">
        <f>IF(OR($K25="限特",$Q25="○"),"",SUMPRODUCT(($K$6:$K25&lt;&gt;"限特")*($Q$6:$Q25="")))</f>
        <v/>
      </c>
      <c r="D25" s="10">
        <f>IF(OR($K25&lt;&gt;"限特",$Q25="○"),"",SUMPRODUCT(($K$6:$K25="限特")*($Q$6:$Q25="")))</f>
        <v>7</v>
      </c>
      <c r="E25" s="10" t="str">
        <f>IF($M25="","",SUMPRODUCT(($M$6:$M25&lt;&gt;"")*($R$6:$R25="")))</f>
        <v/>
      </c>
      <c r="F25" s="10" t="str">
        <f>IF(OR($K25="限特",$O25=""),"",SUMPRODUCT(($K$6:$K25&lt;&gt;"限特")*($O$6:$O25="○")))</f>
        <v/>
      </c>
      <c r="G25" s="10" t="str">
        <f>IF(OR($K25&lt;&gt;"限特",$O25&lt;&gt;"○"),"",SUMPRODUCT(($K$6:$K25="限特")*($O$6:$O25="○")))</f>
        <v/>
      </c>
      <c r="H25" s="9" t="str">
        <f t="shared" si="3"/>
        <v/>
      </c>
      <c r="I25" s="10" t="s">
        <v>12</v>
      </c>
      <c r="J25" s="9" t="str">
        <f t="shared" si="4"/>
        <v>〃</v>
      </c>
      <c r="K25" s="10" t="s">
        <v>30</v>
      </c>
      <c r="L25" s="11" t="s">
        <v>39</v>
      </c>
      <c r="M25" s="15"/>
      <c r="N25" s="156" t="s">
        <v>17</v>
      </c>
      <c r="O25" s="13" t="s">
        <v>18</v>
      </c>
      <c r="P25" s="12" t="s">
        <v>18</v>
      </c>
      <c r="Q25" s="12" t="s">
        <v>18</v>
      </c>
      <c r="R25" s="12"/>
      <c r="S25" s="12"/>
      <c r="T25" s="12"/>
      <c r="U25" s="12"/>
      <c r="V25" s="31"/>
    </row>
    <row r="26" spans="1:22" ht="13.5" customHeight="1" x14ac:dyDescent="0.15">
      <c r="A26" s="30">
        <f t="shared" si="2"/>
        <v>21</v>
      </c>
      <c r="B26" s="10">
        <f>IF($N26="","",COUNTA($N$6:$N26))</f>
        <v>8</v>
      </c>
      <c r="C26" s="10" t="str">
        <f>IF(OR($K26="限特",$Q26="○"),"",SUMPRODUCT(($K$6:$K26&lt;&gt;"限特")*($Q$6:$Q26="")))</f>
        <v/>
      </c>
      <c r="D26" s="10">
        <f>IF(OR($K26&lt;&gt;"限特",$Q26="○"),"",SUMPRODUCT(($K$6:$K26="限特")*($Q$6:$Q26="")))</f>
        <v>8</v>
      </c>
      <c r="E26" s="10" t="str">
        <f>IF($M26="","",SUMPRODUCT(($M$6:$M26&lt;&gt;"")*($R$6:$R26="")))</f>
        <v/>
      </c>
      <c r="F26" s="10" t="str">
        <f>IF(OR($K26="限特",$O26=""),"",SUMPRODUCT(($K$6:$K26&lt;&gt;"限特")*($O$6:$O26="○")))</f>
        <v/>
      </c>
      <c r="G26" s="10" t="str">
        <f>IF(OR($K26&lt;&gt;"限特",$O26&lt;&gt;"○"),"",SUMPRODUCT(($K$6:$K26="限特")*($O$6:$O26="○")))</f>
        <v/>
      </c>
      <c r="H26" s="9" t="str">
        <f t="shared" si="3"/>
        <v/>
      </c>
      <c r="I26" s="10" t="s">
        <v>12</v>
      </c>
      <c r="J26" s="9" t="str">
        <f t="shared" si="4"/>
        <v>〃</v>
      </c>
      <c r="K26" s="10" t="s">
        <v>30</v>
      </c>
      <c r="L26" s="11" t="s">
        <v>40</v>
      </c>
      <c r="M26" s="15"/>
      <c r="N26" s="156" t="s">
        <v>17</v>
      </c>
      <c r="O26" s="13" t="s">
        <v>18</v>
      </c>
      <c r="P26" s="12" t="s">
        <v>18</v>
      </c>
      <c r="Q26" s="12" t="s">
        <v>18</v>
      </c>
      <c r="R26" s="12"/>
      <c r="S26" s="12"/>
      <c r="T26" s="12"/>
      <c r="U26" s="12"/>
      <c r="V26" s="31"/>
    </row>
    <row r="27" spans="1:22" ht="13.5" customHeight="1" x14ac:dyDescent="0.15">
      <c r="A27" s="30">
        <f t="shared" si="2"/>
        <v>22</v>
      </c>
      <c r="B27" s="10" t="str">
        <f>IF($N27="","",COUNTA($N$6:$N27))</f>
        <v/>
      </c>
      <c r="C27" s="10" t="str">
        <f>IF(OR($K27="限特",$Q27="○"),"",SUMPRODUCT(($K$6:$K27&lt;&gt;"限特")*($Q$6:$Q27="")))</f>
        <v/>
      </c>
      <c r="D27" s="10">
        <f>IF(OR($K27&lt;&gt;"限特",$Q27="○"),"",SUMPRODUCT(($K$6:$K27="限特")*($Q$6:$Q27="")))</f>
        <v>9</v>
      </c>
      <c r="E27" s="10" t="str">
        <f>IF($M27="","",SUMPRODUCT(($M$6:$M27&lt;&gt;"")*($R$6:$R27="")))</f>
        <v/>
      </c>
      <c r="F27" s="10" t="str">
        <f>IF(OR($K27="限特",$O27=""),"",SUMPRODUCT(($K$6:$K27&lt;&gt;"限特")*($O$6:$O27="○")))</f>
        <v/>
      </c>
      <c r="G27" s="10" t="str">
        <f>IF(OR($K27&lt;&gt;"限特",$O27&lt;&gt;"○"),"",SUMPRODUCT(($K$6:$K27="限特")*($O$6:$O27="○")))</f>
        <v/>
      </c>
      <c r="H27" s="9" t="str">
        <f t="shared" si="3"/>
        <v/>
      </c>
      <c r="I27" s="10" t="s">
        <v>12</v>
      </c>
      <c r="J27" s="9" t="str">
        <f t="shared" si="4"/>
        <v>〃</v>
      </c>
      <c r="K27" s="10" t="s">
        <v>30</v>
      </c>
      <c r="L27" s="11" t="s">
        <v>41</v>
      </c>
      <c r="M27" s="15"/>
      <c r="N27" s="156"/>
      <c r="O27" s="13" t="s">
        <v>18</v>
      </c>
      <c r="P27" s="12" t="s">
        <v>18</v>
      </c>
      <c r="Q27" s="12" t="s">
        <v>18</v>
      </c>
      <c r="R27" s="12"/>
      <c r="S27" s="12"/>
      <c r="T27" s="12"/>
      <c r="U27" s="12"/>
      <c r="V27" s="31"/>
    </row>
    <row r="28" spans="1:22" ht="13.5" customHeight="1" x14ac:dyDescent="0.15">
      <c r="A28" s="30">
        <f t="shared" si="2"/>
        <v>23</v>
      </c>
      <c r="B28" s="10" t="str">
        <f>IF($N28="","",COUNTA($N$6:$N28))</f>
        <v/>
      </c>
      <c r="C28" s="10" t="str">
        <f>IF(OR($K28="限特",$Q28="○"),"",SUMPRODUCT(($K$6:$K28&lt;&gt;"限特")*($Q$6:$Q28="")))</f>
        <v/>
      </c>
      <c r="D28" s="10">
        <f>IF(OR($K28&lt;&gt;"限特",$Q28="○"),"",SUMPRODUCT(($K$6:$K28="限特")*($Q$6:$Q28="")))</f>
        <v>10</v>
      </c>
      <c r="E28" s="10" t="str">
        <f>IF($M28="","",SUMPRODUCT(($M$6:$M28&lt;&gt;"")*($R$6:$R28="")))</f>
        <v/>
      </c>
      <c r="F28" s="10" t="str">
        <f>IF(OR($K28="限特",$O28=""),"",SUMPRODUCT(($K$6:$K28&lt;&gt;"限特")*($O$6:$O28="○")))</f>
        <v/>
      </c>
      <c r="G28" s="10" t="str">
        <f>IF(OR($K28&lt;&gt;"限特",$O28&lt;&gt;"○"),"",SUMPRODUCT(($K$6:$K28="限特")*($O$6:$O28="○")))</f>
        <v/>
      </c>
      <c r="H28" s="9" t="str">
        <f t="shared" si="3"/>
        <v/>
      </c>
      <c r="I28" s="10" t="s">
        <v>12</v>
      </c>
      <c r="J28" s="9" t="str">
        <f t="shared" si="4"/>
        <v>〃</v>
      </c>
      <c r="K28" s="10" t="s">
        <v>30</v>
      </c>
      <c r="L28" s="11" t="s">
        <v>42</v>
      </c>
      <c r="M28" s="15"/>
      <c r="N28" s="156"/>
      <c r="O28" s="13" t="s">
        <v>18</v>
      </c>
      <c r="P28" s="12" t="s">
        <v>18</v>
      </c>
      <c r="Q28" s="12" t="s">
        <v>18</v>
      </c>
      <c r="R28" s="12"/>
      <c r="S28" s="12"/>
      <c r="T28" s="12"/>
      <c r="U28" s="12"/>
      <c r="V28" s="31"/>
    </row>
    <row r="29" spans="1:22" ht="13.5" customHeight="1" x14ac:dyDescent="0.15">
      <c r="A29" s="30">
        <f t="shared" si="2"/>
        <v>24</v>
      </c>
      <c r="B29" s="10" t="str">
        <f>IF($N29="","",COUNTA($N$6:$N29))</f>
        <v/>
      </c>
      <c r="C29" s="10" t="str">
        <f>IF(OR($K29="限特",$Q29="○"),"",SUMPRODUCT(($K$6:$K29&lt;&gt;"限特")*($Q$6:$Q29="")))</f>
        <v/>
      </c>
      <c r="D29" s="10">
        <f>IF(OR($K29&lt;&gt;"限特",$Q29="○"),"",SUMPRODUCT(($K$6:$K29="限特")*($Q$6:$Q29="")))</f>
        <v>11</v>
      </c>
      <c r="E29" s="10" t="str">
        <f>IF($M29="","",SUMPRODUCT(($M$6:$M29&lt;&gt;"")*($R$6:$R29="")))</f>
        <v/>
      </c>
      <c r="F29" s="10" t="str">
        <f>IF(OR($K29="限特",$O29=""),"",SUMPRODUCT(($K$6:$K29&lt;&gt;"限特")*($O$6:$O29="○")))</f>
        <v/>
      </c>
      <c r="G29" s="10" t="str">
        <f>IF(OR($K29&lt;&gt;"限特",$O29&lt;&gt;"○"),"",SUMPRODUCT(($K$6:$K29="限特")*($O$6:$O29="○")))</f>
        <v/>
      </c>
      <c r="H29" s="9" t="str">
        <f t="shared" si="3"/>
        <v/>
      </c>
      <c r="I29" s="10" t="s">
        <v>12</v>
      </c>
      <c r="J29" s="9" t="str">
        <f t="shared" si="4"/>
        <v>〃</v>
      </c>
      <c r="K29" s="10" t="s">
        <v>30</v>
      </c>
      <c r="L29" s="11" t="s">
        <v>43</v>
      </c>
      <c r="M29" s="15"/>
      <c r="N29" s="156"/>
      <c r="O29" s="13" t="s">
        <v>18</v>
      </c>
      <c r="P29" s="12" t="s">
        <v>18</v>
      </c>
      <c r="Q29" s="12" t="s">
        <v>18</v>
      </c>
      <c r="R29" s="12"/>
      <c r="S29" s="12"/>
      <c r="T29" s="12"/>
      <c r="U29" s="12"/>
      <c r="V29" s="31"/>
    </row>
    <row r="30" spans="1:22" ht="13.5" customHeight="1" x14ac:dyDescent="0.15">
      <c r="A30" s="30">
        <f t="shared" si="2"/>
        <v>25</v>
      </c>
      <c r="B30" s="10">
        <f>IF($N30="","",COUNTA($N$6:$N30))</f>
        <v>9</v>
      </c>
      <c r="C30" s="10" t="str">
        <f>IF(OR($K30="限特",$Q30="○"),"",SUMPRODUCT(($K$6:$K30&lt;&gt;"限特")*($Q$6:$Q30="")))</f>
        <v/>
      </c>
      <c r="D30" s="10">
        <f>IF(OR($K30&lt;&gt;"限特",$Q30="○"),"",SUMPRODUCT(($K$6:$K30="限特")*($Q$6:$Q30="")))</f>
        <v>12</v>
      </c>
      <c r="E30" s="10" t="str">
        <f>IF($M30="","",SUMPRODUCT(($M$6:$M30&lt;&gt;"")*($R$6:$R30="")))</f>
        <v/>
      </c>
      <c r="F30" s="10" t="str">
        <f>IF(OR($K30="限特",$O30=""),"",SUMPRODUCT(($K$6:$K30&lt;&gt;"限特")*($O$6:$O30="○")))</f>
        <v/>
      </c>
      <c r="G30" s="10" t="str">
        <f>IF(OR($K30&lt;&gt;"限特",$O30&lt;&gt;"○"),"",SUMPRODUCT(($K$6:$K30="限特")*($O$6:$O30="○")))</f>
        <v/>
      </c>
      <c r="H30" s="9" t="str">
        <f t="shared" ref="H30:H31" si="5">IF(I30&lt;&gt;I29,I30,"")</f>
        <v/>
      </c>
      <c r="I30" s="10" t="s">
        <v>12</v>
      </c>
      <c r="J30" s="9" t="str">
        <f t="shared" ref="J30:J31" si="6">IF(K30&lt;&gt;K29,K30,"〃")</f>
        <v>〃</v>
      </c>
      <c r="K30" s="10" t="s">
        <v>30</v>
      </c>
      <c r="L30" s="11" t="s">
        <v>44</v>
      </c>
      <c r="M30" s="15"/>
      <c r="N30" s="156" t="s">
        <v>17</v>
      </c>
      <c r="O30" s="13" t="s">
        <v>18</v>
      </c>
      <c r="P30" s="12" t="s">
        <v>18</v>
      </c>
      <c r="Q30" s="12" t="s">
        <v>18</v>
      </c>
      <c r="R30" s="12"/>
      <c r="S30" s="12"/>
      <c r="T30" s="12"/>
      <c r="U30" s="12"/>
      <c r="V30" s="31"/>
    </row>
    <row r="31" spans="1:22" ht="13.5" customHeight="1" x14ac:dyDescent="0.15">
      <c r="A31" s="30">
        <f t="shared" si="2"/>
        <v>26</v>
      </c>
      <c r="B31" s="10" t="str">
        <f>IF($N31="","",COUNTA($N$6:$N31))</f>
        <v/>
      </c>
      <c r="C31" s="10" t="str">
        <f>IF(OR($K31="限特",$Q31="○"),"",SUMPRODUCT(($K$6:$K31&lt;&gt;"限特")*($Q$6:$Q31="")))</f>
        <v/>
      </c>
      <c r="D31" s="10">
        <f>IF(OR($K31&lt;&gt;"限特",$Q31="○"),"",SUMPRODUCT(($K$6:$K31="限特")*($Q$6:$Q31="")))</f>
        <v>13</v>
      </c>
      <c r="E31" s="10" t="str">
        <f>IF($M31="","",SUMPRODUCT(($M$6:$M31&lt;&gt;"")*($R$6:$R31="")))</f>
        <v/>
      </c>
      <c r="F31" s="10" t="str">
        <f>IF(OR($K31="限特",$O31=""),"",SUMPRODUCT(($K$6:$K31&lt;&gt;"限特")*($O$6:$O31="○")))</f>
        <v/>
      </c>
      <c r="G31" s="10" t="str">
        <f>IF(OR($K31&lt;&gt;"限特",$O31&lt;&gt;"○"),"",SUMPRODUCT(($K$6:$K31="限特")*($O$6:$O31="○")))</f>
        <v/>
      </c>
      <c r="H31" s="9" t="str">
        <f t="shared" si="5"/>
        <v/>
      </c>
      <c r="I31" s="10" t="s">
        <v>12</v>
      </c>
      <c r="J31" s="9" t="str">
        <f t="shared" si="6"/>
        <v>〃</v>
      </c>
      <c r="K31" s="10" t="s">
        <v>30</v>
      </c>
      <c r="L31" s="11" t="s">
        <v>45</v>
      </c>
      <c r="M31" s="15"/>
      <c r="N31" s="156"/>
      <c r="O31" s="13" t="s">
        <v>18</v>
      </c>
      <c r="P31" s="12" t="s">
        <v>18</v>
      </c>
      <c r="Q31" s="12" t="s">
        <v>18</v>
      </c>
      <c r="R31" s="12"/>
      <c r="S31" s="12"/>
      <c r="T31" s="12"/>
      <c r="U31" s="12"/>
      <c r="V31" s="31"/>
    </row>
    <row r="32" spans="1:22" ht="13.5" customHeight="1" x14ac:dyDescent="0.15">
      <c r="A32" s="30">
        <f t="shared" si="2"/>
        <v>27</v>
      </c>
      <c r="B32" s="10">
        <f>IF($N32="","",COUNTA($N$6:$N32))</f>
        <v>10</v>
      </c>
      <c r="C32" s="10" t="str">
        <f>IF(OR($K32="限特",$Q32="○"),"",SUMPRODUCT(($K$6:$K32&lt;&gt;"限特")*($Q$6:$Q32="")))</f>
        <v/>
      </c>
      <c r="D32" s="10">
        <f>IF(OR($K32&lt;&gt;"限特",$Q32="○"),"",SUMPRODUCT(($K$6:$K32="限特")*($Q$6:$Q32="")))</f>
        <v>14</v>
      </c>
      <c r="E32" s="10" t="str">
        <f>IF($M32="","",SUMPRODUCT(($M$6:$M32&lt;&gt;"")*($R$6:$R32="")))</f>
        <v/>
      </c>
      <c r="F32" s="10" t="str">
        <f>IF(OR($K32="限特",$O32=""),"",SUMPRODUCT(($K$6:$K32&lt;&gt;"限特")*($O$6:$O32="○")))</f>
        <v/>
      </c>
      <c r="G32" s="10" t="str">
        <f>IF(OR($K32&lt;&gt;"限特",$O32&lt;&gt;"○"),"",SUMPRODUCT(($K$6:$K32="限特")*($O$6:$O32="○")))</f>
        <v/>
      </c>
      <c r="H32" s="9" t="str">
        <f t="shared" si="3"/>
        <v/>
      </c>
      <c r="I32" s="10" t="s">
        <v>12</v>
      </c>
      <c r="J32" s="9" t="str">
        <f t="shared" si="4"/>
        <v>〃</v>
      </c>
      <c r="K32" s="10" t="s">
        <v>30</v>
      </c>
      <c r="L32" s="11" t="s">
        <v>46</v>
      </c>
      <c r="M32" s="15"/>
      <c r="N32" s="156" t="s">
        <v>17</v>
      </c>
      <c r="O32" s="13" t="s">
        <v>18</v>
      </c>
      <c r="P32" s="12" t="s">
        <v>18</v>
      </c>
      <c r="Q32" s="12" t="s">
        <v>18</v>
      </c>
      <c r="R32" s="12"/>
      <c r="S32" s="12"/>
      <c r="T32" s="12"/>
      <c r="U32" s="12"/>
      <c r="V32" s="31"/>
    </row>
    <row r="33" spans="1:22" ht="13.5" customHeight="1" x14ac:dyDescent="0.15">
      <c r="A33" s="30">
        <f t="shared" si="2"/>
        <v>28</v>
      </c>
      <c r="B33" s="10" t="str">
        <f>IF($N33="","",COUNTA($N$6:$N33))</f>
        <v/>
      </c>
      <c r="C33" s="10" t="str">
        <f>IF(OR($K33="限特",$Q33="○"),"",SUMPRODUCT(($K$6:$K33&lt;&gt;"限特")*($Q$6:$Q33="")))</f>
        <v/>
      </c>
      <c r="D33" s="10">
        <f>IF(OR($K33&lt;&gt;"限特",$Q33="○"),"",SUMPRODUCT(($K$6:$K33="限特")*($Q$6:$Q33="")))</f>
        <v>15</v>
      </c>
      <c r="E33" s="10" t="str">
        <f>IF($M33="","",SUMPRODUCT(($M$6:$M33&lt;&gt;"")*($R$6:$R33="")))</f>
        <v/>
      </c>
      <c r="F33" s="10" t="str">
        <f>IF(OR($K33="限特",$O33=""),"",SUMPRODUCT(($K$6:$K33&lt;&gt;"限特")*($O$6:$O33="○")))</f>
        <v/>
      </c>
      <c r="G33" s="10" t="str">
        <f>IF(OR($K33&lt;&gt;"限特",$O33&lt;&gt;"○"),"",SUMPRODUCT(($K$6:$K33="限特")*($O$6:$O33="○")))</f>
        <v/>
      </c>
      <c r="H33" s="9" t="str">
        <f t="shared" si="3"/>
        <v/>
      </c>
      <c r="I33" s="10" t="s">
        <v>12</v>
      </c>
      <c r="J33" s="9" t="str">
        <f t="shared" si="4"/>
        <v>〃</v>
      </c>
      <c r="K33" s="10" t="s">
        <v>30</v>
      </c>
      <c r="L33" s="11" t="s">
        <v>47</v>
      </c>
      <c r="M33" s="15"/>
      <c r="N33" s="156"/>
      <c r="O33" s="13" t="s">
        <v>18</v>
      </c>
      <c r="P33" s="12" t="s">
        <v>18</v>
      </c>
      <c r="Q33" s="12" t="s">
        <v>18</v>
      </c>
      <c r="R33" s="12"/>
      <c r="S33" s="12"/>
      <c r="T33" s="12"/>
      <c r="U33" s="12"/>
      <c r="V33" s="31"/>
    </row>
    <row r="34" spans="1:22" ht="13.5" customHeight="1" x14ac:dyDescent="0.15">
      <c r="A34" s="30">
        <f t="shared" si="2"/>
        <v>29</v>
      </c>
      <c r="B34" s="10" t="str">
        <f>IF($N34="","",COUNTA($N$6:$N34))</f>
        <v/>
      </c>
      <c r="C34" s="10" t="str">
        <f>IF(OR($K34="限特",$Q34="○"),"",SUMPRODUCT(($K$6:$K34&lt;&gt;"限特")*($Q$6:$Q34="")))</f>
        <v/>
      </c>
      <c r="D34" s="10">
        <f>IF(OR($K34&lt;&gt;"限特",$Q34="○"),"",SUMPRODUCT(($K$6:$K34="限特")*($Q$6:$Q34="")))</f>
        <v>16</v>
      </c>
      <c r="E34" s="10" t="str">
        <f>IF($M34="","",SUMPRODUCT(($M$6:$M34&lt;&gt;"")*($R$6:$R34="")))</f>
        <v/>
      </c>
      <c r="F34" s="10" t="str">
        <f>IF(OR($K34="限特",$O34=""),"",SUMPRODUCT(($K$6:$K34&lt;&gt;"限特")*($O$6:$O34="○")))</f>
        <v/>
      </c>
      <c r="G34" s="10" t="str">
        <f>IF(OR($K34&lt;&gt;"限特",$O34&lt;&gt;"○"),"",SUMPRODUCT(($K$6:$K34="限特")*($O$6:$O34="○")))</f>
        <v/>
      </c>
      <c r="H34" s="9" t="str">
        <f t="shared" si="3"/>
        <v/>
      </c>
      <c r="I34" s="10" t="s">
        <v>12</v>
      </c>
      <c r="J34" s="9" t="str">
        <f t="shared" si="4"/>
        <v>〃</v>
      </c>
      <c r="K34" s="10" t="s">
        <v>30</v>
      </c>
      <c r="L34" s="11" t="s">
        <v>48</v>
      </c>
      <c r="M34" s="15"/>
      <c r="N34" s="156"/>
      <c r="O34" s="13" t="s">
        <v>18</v>
      </c>
      <c r="P34" s="12" t="s">
        <v>18</v>
      </c>
      <c r="Q34" s="12" t="s">
        <v>18</v>
      </c>
      <c r="R34" s="12"/>
      <c r="S34" s="12"/>
      <c r="T34" s="12"/>
      <c r="U34" s="12"/>
      <c r="V34" s="31"/>
    </row>
    <row r="35" spans="1:22" ht="13.5" customHeight="1" x14ac:dyDescent="0.15">
      <c r="A35" s="30">
        <f t="shared" si="2"/>
        <v>30</v>
      </c>
      <c r="B35" s="10" t="str">
        <f>IF($N35="","",COUNTA($N$6:$N35))</f>
        <v/>
      </c>
      <c r="C35" s="10" t="str">
        <f>IF(OR($K35="限特",$Q35="○"),"",SUMPRODUCT(($K$6:$K35&lt;&gt;"限特")*($Q$6:$Q35="")))</f>
        <v/>
      </c>
      <c r="D35" s="10">
        <f>IF(OR($K35&lt;&gt;"限特",$Q35="○"),"",SUMPRODUCT(($K$6:$K35="限特")*($Q$6:$Q35="")))</f>
        <v>17</v>
      </c>
      <c r="E35" s="10" t="str">
        <f>IF($M35="","",SUMPRODUCT(($M$6:$M35&lt;&gt;"")*($R$6:$R35="")))</f>
        <v/>
      </c>
      <c r="F35" s="10" t="str">
        <f>IF(OR($K35="限特",$O35=""),"",SUMPRODUCT(($K$6:$K35&lt;&gt;"限特")*($O$6:$O35="○")))</f>
        <v/>
      </c>
      <c r="G35" s="10" t="str">
        <f>IF(OR($K35&lt;&gt;"限特",$O35&lt;&gt;"○"),"",SUMPRODUCT(($K$6:$K35="限特")*($O$6:$O35="○")))</f>
        <v/>
      </c>
      <c r="H35" s="9" t="str">
        <f t="shared" si="3"/>
        <v/>
      </c>
      <c r="I35" s="10" t="s">
        <v>12</v>
      </c>
      <c r="J35" s="9" t="str">
        <f t="shared" si="4"/>
        <v>〃</v>
      </c>
      <c r="K35" s="10" t="s">
        <v>30</v>
      </c>
      <c r="L35" s="11" t="s">
        <v>49</v>
      </c>
      <c r="M35" s="15"/>
      <c r="N35" s="156"/>
      <c r="O35" s="13" t="s">
        <v>18</v>
      </c>
      <c r="P35" s="12" t="s">
        <v>18</v>
      </c>
      <c r="Q35" s="12" t="s">
        <v>18</v>
      </c>
      <c r="R35" s="12"/>
      <c r="S35" s="12"/>
      <c r="T35" s="12"/>
      <c r="U35" s="12"/>
      <c r="V35" s="31"/>
    </row>
    <row r="36" spans="1:22" ht="13.5" customHeight="1" x14ac:dyDescent="0.15">
      <c r="A36" s="30">
        <f t="shared" si="2"/>
        <v>31</v>
      </c>
      <c r="B36" s="10">
        <f>IF($N36="","",COUNTA($N$6:$N36))</f>
        <v>11</v>
      </c>
      <c r="C36" s="10" t="str">
        <f>IF(OR($K36="限特",$Q36="○"),"",SUMPRODUCT(($K$6:$K36&lt;&gt;"限特")*($Q$6:$Q36="")))</f>
        <v/>
      </c>
      <c r="D36" s="10">
        <f>IF(OR($K36&lt;&gt;"限特",$Q36="○"),"",SUMPRODUCT(($K$6:$K36="限特")*($Q$6:$Q36="")))</f>
        <v>18</v>
      </c>
      <c r="E36" s="10" t="str">
        <f>IF($M36="","",SUMPRODUCT(($M$6:$M36&lt;&gt;"")*($R$6:$R36="")))</f>
        <v/>
      </c>
      <c r="F36" s="10" t="str">
        <f>IF(OR($K36="限特",$O36=""),"",SUMPRODUCT(($K$6:$K36&lt;&gt;"限特")*($O$6:$O36="○")))</f>
        <v/>
      </c>
      <c r="G36" s="10" t="str">
        <f>IF(OR($K36&lt;&gt;"限特",$O36&lt;&gt;"○"),"",SUMPRODUCT(($K$6:$K36="限特")*($O$6:$O36="○")))</f>
        <v/>
      </c>
      <c r="H36" s="9" t="str">
        <f t="shared" si="3"/>
        <v/>
      </c>
      <c r="I36" s="10" t="s">
        <v>12</v>
      </c>
      <c r="J36" s="9" t="str">
        <f t="shared" si="4"/>
        <v>〃</v>
      </c>
      <c r="K36" s="10" t="s">
        <v>30</v>
      </c>
      <c r="L36" s="11" t="s">
        <v>50</v>
      </c>
      <c r="M36" s="15"/>
      <c r="N36" s="156" t="s">
        <v>17</v>
      </c>
      <c r="O36" s="13" t="s">
        <v>18</v>
      </c>
      <c r="P36" s="12" t="s">
        <v>18</v>
      </c>
      <c r="Q36" s="12" t="s">
        <v>18</v>
      </c>
      <c r="R36" s="12"/>
      <c r="S36" s="12"/>
      <c r="T36" s="12"/>
      <c r="U36" s="12"/>
      <c r="V36" s="31"/>
    </row>
    <row r="37" spans="1:22" ht="13.5" customHeight="1" x14ac:dyDescent="0.15">
      <c r="A37" s="30">
        <f t="shared" si="2"/>
        <v>32</v>
      </c>
      <c r="B37" s="10" t="str">
        <f>IF($N37="","",COUNTA($N$6:$N37))</f>
        <v/>
      </c>
      <c r="C37" s="10" t="str">
        <f>IF(OR($K37="限特",$Q37="○"),"",SUMPRODUCT(($K$6:$K37&lt;&gt;"限特")*($Q$6:$Q37="")))</f>
        <v/>
      </c>
      <c r="D37" s="10">
        <f>IF(OR($K37&lt;&gt;"限特",$Q37="○"),"",SUMPRODUCT(($K$6:$K37="限特")*($Q$6:$Q37="")))</f>
        <v>19</v>
      </c>
      <c r="E37" s="10" t="str">
        <f>IF($M37="","",SUMPRODUCT(($M$6:$M37&lt;&gt;"")*($R$6:$R37="")))</f>
        <v/>
      </c>
      <c r="F37" s="10" t="str">
        <f>IF(OR($K37="限特",$O37=""),"",SUMPRODUCT(($K$6:$K37&lt;&gt;"限特")*($O$6:$O37="○")))</f>
        <v/>
      </c>
      <c r="G37" s="10" t="str">
        <f>IF(OR($K37&lt;&gt;"限特",$O37&lt;&gt;"○"),"",SUMPRODUCT(($K$6:$K37="限特")*($O$6:$O37="○")))</f>
        <v/>
      </c>
      <c r="H37" s="9" t="str">
        <f t="shared" si="3"/>
        <v/>
      </c>
      <c r="I37" s="10" t="s">
        <v>12</v>
      </c>
      <c r="J37" s="9" t="str">
        <f t="shared" si="4"/>
        <v>〃</v>
      </c>
      <c r="K37" s="10" t="s">
        <v>30</v>
      </c>
      <c r="L37" s="11" t="s">
        <v>51</v>
      </c>
      <c r="M37" s="15"/>
      <c r="N37" s="156"/>
      <c r="O37" s="13" t="s">
        <v>18</v>
      </c>
      <c r="P37" s="12" t="s">
        <v>18</v>
      </c>
      <c r="Q37" s="12" t="s">
        <v>18</v>
      </c>
      <c r="R37" s="12"/>
      <c r="S37" s="12"/>
      <c r="T37" s="12"/>
      <c r="U37" s="12"/>
      <c r="V37" s="31"/>
    </row>
    <row r="38" spans="1:22" ht="13.5" customHeight="1" x14ac:dyDescent="0.15">
      <c r="A38" s="30">
        <f t="shared" si="2"/>
        <v>33</v>
      </c>
      <c r="B38" s="10">
        <f>IF($N38="","",COUNTA($N$6:$N38))</f>
        <v>12</v>
      </c>
      <c r="C38" s="10" t="str">
        <f>IF(OR($K38="限特",$Q38="○"),"",SUMPRODUCT(($K$6:$K38&lt;&gt;"限特")*($Q$6:$Q38="")))</f>
        <v/>
      </c>
      <c r="D38" s="10">
        <f>IF(OR($K38&lt;&gt;"限特",$Q38="○"),"",SUMPRODUCT(($K$6:$K38="限特")*($Q$6:$Q38="")))</f>
        <v>20</v>
      </c>
      <c r="E38" s="10" t="str">
        <f>IF($M38="","",SUMPRODUCT(($M$6:$M38&lt;&gt;"")*($R$6:$R38="")))</f>
        <v/>
      </c>
      <c r="F38" s="10" t="str">
        <f>IF(OR($K38="限特",$O38=""),"",SUMPRODUCT(($K$6:$K38&lt;&gt;"限特")*($O$6:$O38="○")))</f>
        <v/>
      </c>
      <c r="G38" s="10" t="str">
        <f>IF(OR($K38&lt;&gt;"限特",$O38&lt;&gt;"○"),"",SUMPRODUCT(($K$6:$K38="限特")*($O$6:$O38="○")))</f>
        <v/>
      </c>
      <c r="H38" s="9" t="str">
        <f t="shared" si="3"/>
        <v/>
      </c>
      <c r="I38" s="10" t="s">
        <v>12</v>
      </c>
      <c r="J38" s="9" t="str">
        <f t="shared" si="4"/>
        <v>〃</v>
      </c>
      <c r="K38" s="10" t="s">
        <v>30</v>
      </c>
      <c r="L38" s="11" t="s">
        <v>52</v>
      </c>
      <c r="M38" s="15"/>
      <c r="N38" s="156" t="s">
        <v>17</v>
      </c>
      <c r="O38" s="13" t="s">
        <v>18</v>
      </c>
      <c r="P38" s="12" t="s">
        <v>18</v>
      </c>
      <c r="Q38" s="12" t="s">
        <v>18</v>
      </c>
      <c r="R38" s="12"/>
      <c r="S38" s="12"/>
      <c r="T38" s="12"/>
      <c r="U38" s="12"/>
      <c r="V38" s="31"/>
    </row>
    <row r="39" spans="1:22" ht="13.5" customHeight="1" x14ac:dyDescent="0.15">
      <c r="A39" s="30">
        <f t="shared" si="2"/>
        <v>34</v>
      </c>
      <c r="B39" s="10" t="str">
        <f>IF($N39="","",COUNTA($N$6:$N39))</f>
        <v/>
      </c>
      <c r="C39" s="10" t="str">
        <f>IF(OR($K39="限特",$Q39="○"),"",SUMPRODUCT(($K$6:$K39&lt;&gt;"限特")*($Q$6:$Q39="")))</f>
        <v/>
      </c>
      <c r="D39" s="10">
        <f>IF(OR($K39&lt;&gt;"限特",$Q39="○"),"",SUMPRODUCT(($K$6:$K39="限特")*($Q$6:$Q39="")))</f>
        <v>21</v>
      </c>
      <c r="E39" s="10" t="str">
        <f>IF($M39="","",SUMPRODUCT(($M$6:$M39&lt;&gt;"")*($R$6:$R39="")))</f>
        <v/>
      </c>
      <c r="F39" s="10" t="str">
        <f>IF(OR($K39="限特",$O39=""),"",SUMPRODUCT(($K$6:$K39&lt;&gt;"限特")*($O$6:$O39="○")))</f>
        <v/>
      </c>
      <c r="G39" s="10" t="str">
        <f>IF(OR($K39&lt;&gt;"限特",$O39&lt;&gt;"○"),"",SUMPRODUCT(($K$6:$K39="限特")*($O$6:$O39="○")))</f>
        <v/>
      </c>
      <c r="H39" s="9" t="str">
        <f t="shared" ref="H39:H43" si="7">IF(I39&lt;&gt;I38,I39,"")</f>
        <v/>
      </c>
      <c r="I39" s="10" t="s">
        <v>12</v>
      </c>
      <c r="J39" s="9" t="str">
        <f t="shared" ref="J39:J43" si="8">IF(K39&lt;&gt;K38,K39,"〃")</f>
        <v>〃</v>
      </c>
      <c r="K39" s="10" t="s">
        <v>30</v>
      </c>
      <c r="L39" s="11" t="s">
        <v>53</v>
      </c>
      <c r="M39" s="15"/>
      <c r="N39" s="156"/>
      <c r="O39" s="13" t="s">
        <v>18</v>
      </c>
      <c r="P39" s="12" t="s">
        <v>18</v>
      </c>
      <c r="Q39" s="12" t="s">
        <v>18</v>
      </c>
      <c r="R39" s="12"/>
      <c r="S39" s="12"/>
      <c r="T39" s="12"/>
      <c r="U39" s="12"/>
      <c r="V39" s="31"/>
    </row>
    <row r="40" spans="1:22" ht="13.5" customHeight="1" x14ac:dyDescent="0.15">
      <c r="A40" s="30">
        <f t="shared" si="2"/>
        <v>35</v>
      </c>
      <c r="B40" s="10">
        <f>IF($N40="","",COUNTA($N$6:$N40))</f>
        <v>13</v>
      </c>
      <c r="C40" s="10" t="str">
        <f>IF(OR($K40="限特",$Q40="○"),"",SUMPRODUCT(($K$6:$K40&lt;&gt;"限特")*($Q$6:$Q40="")))</f>
        <v/>
      </c>
      <c r="D40" s="10">
        <f>IF(OR($K40&lt;&gt;"限特",$Q40="○"),"",SUMPRODUCT(($K$6:$K40="限特")*($Q$6:$Q40="")))</f>
        <v>22</v>
      </c>
      <c r="E40" s="10" t="str">
        <f>IF($M40="","",SUMPRODUCT(($M$6:$M40&lt;&gt;"")*($R$6:$R40="")))</f>
        <v/>
      </c>
      <c r="F40" s="10" t="str">
        <f>IF(OR($K40="限特",$O40=""),"",SUMPRODUCT(($K$6:$K40&lt;&gt;"限特")*($O$6:$O40="○")))</f>
        <v/>
      </c>
      <c r="G40" s="10" t="str">
        <f>IF(OR($K40&lt;&gt;"限特",$O40&lt;&gt;"○"),"",SUMPRODUCT(($K$6:$K40="限特")*($O$6:$O40="○")))</f>
        <v/>
      </c>
      <c r="H40" s="9" t="str">
        <f t="shared" si="7"/>
        <v/>
      </c>
      <c r="I40" s="10" t="s">
        <v>12</v>
      </c>
      <c r="J40" s="9" t="str">
        <f t="shared" si="8"/>
        <v>〃</v>
      </c>
      <c r="K40" s="10" t="s">
        <v>30</v>
      </c>
      <c r="L40" s="11" t="s">
        <v>54</v>
      </c>
      <c r="M40" s="15"/>
      <c r="N40" s="156" t="s">
        <v>17</v>
      </c>
      <c r="O40" s="13" t="s">
        <v>18</v>
      </c>
      <c r="P40" s="12" t="s">
        <v>18</v>
      </c>
      <c r="Q40" s="12" t="s">
        <v>18</v>
      </c>
      <c r="R40" s="12"/>
      <c r="S40" s="12"/>
      <c r="T40" s="12"/>
      <c r="U40" s="12"/>
      <c r="V40" s="31"/>
    </row>
    <row r="41" spans="1:22" ht="13.5" customHeight="1" x14ac:dyDescent="0.15">
      <c r="A41" s="30">
        <f t="shared" si="2"/>
        <v>36</v>
      </c>
      <c r="B41" s="10">
        <f>IF($N41="","",COUNTA($N$6:$N41))</f>
        <v>14</v>
      </c>
      <c r="C41" s="10" t="str">
        <f>IF(OR($K41="限特",$Q41="○"),"",SUMPRODUCT(($K$6:$K41&lt;&gt;"限特")*($Q$6:$Q41="")))</f>
        <v/>
      </c>
      <c r="D41" s="10" t="str">
        <f>IF(OR($K41&lt;&gt;"限特",$Q41="○"),"",SUMPRODUCT(($K$6:$K41="限特")*($Q$6:$Q41="")))</f>
        <v/>
      </c>
      <c r="E41" s="10" t="str">
        <f>IF($M41="","",SUMPRODUCT(($M$6:$M41&lt;&gt;"")*($R$6:$R41="")))</f>
        <v/>
      </c>
      <c r="F41" s="10" t="str">
        <f>IF(OR($K41="限特",$O41=""),"",SUMPRODUCT(($K$6:$K41&lt;&gt;"限特")*($O$6:$O41="○")))</f>
        <v/>
      </c>
      <c r="G41" s="10">
        <f>IF(OR($K41&lt;&gt;"限特",$O41&lt;&gt;"○"),"",SUMPRODUCT(($K$6:$K41="限特")*($O$6:$O41="○")))</f>
        <v>2</v>
      </c>
      <c r="H41" s="9" t="str">
        <f t="shared" si="7"/>
        <v/>
      </c>
      <c r="I41" s="10" t="s">
        <v>12</v>
      </c>
      <c r="J41" s="9" t="str">
        <f t="shared" si="8"/>
        <v>〃</v>
      </c>
      <c r="K41" s="10" t="s">
        <v>30</v>
      </c>
      <c r="L41" s="11" t="s">
        <v>55</v>
      </c>
      <c r="M41" s="15"/>
      <c r="N41" s="156" t="s">
        <v>17</v>
      </c>
      <c r="O41" s="13" t="s">
        <v>14</v>
      </c>
      <c r="P41" s="12" t="s">
        <v>14</v>
      </c>
      <c r="Q41" s="12" t="s">
        <v>14</v>
      </c>
      <c r="R41" s="12"/>
      <c r="S41" s="12"/>
      <c r="T41" s="12"/>
      <c r="U41" s="12"/>
      <c r="V41" s="31"/>
    </row>
    <row r="42" spans="1:22" ht="13.5" customHeight="1" x14ac:dyDescent="0.15">
      <c r="A42" s="30">
        <f t="shared" si="2"/>
        <v>37</v>
      </c>
      <c r="B42" s="10" t="str">
        <f>IF($N42="","",COUNTA($N$6:$N42))</f>
        <v/>
      </c>
      <c r="C42" s="10" t="str">
        <f>IF(OR($K42="限特",$Q42="○"),"",SUMPRODUCT(($K$6:$K42&lt;&gt;"限特")*($Q$6:$Q42="")))</f>
        <v/>
      </c>
      <c r="D42" s="10" t="str">
        <f>IF(OR($K42&lt;&gt;"限特",$Q42="○"),"",SUMPRODUCT(($K$6:$K42="限特")*($Q$6:$Q42="")))</f>
        <v/>
      </c>
      <c r="E42" s="10" t="str">
        <f>IF($M42="","",SUMPRODUCT(($M$6:$M42&lt;&gt;"")*($R$6:$R42="")))</f>
        <v/>
      </c>
      <c r="F42" s="10" t="str">
        <f>IF(OR($K42="限特",$O42=""),"",SUMPRODUCT(($K$6:$K42&lt;&gt;"限特")*($O$6:$O42="○")))</f>
        <v/>
      </c>
      <c r="G42" s="10" t="str">
        <f>IF(OR($K42&lt;&gt;"限特",$O42&lt;&gt;"○"),"",SUMPRODUCT(($K$6:$K42="限特")*($O$6:$O42="○")))</f>
        <v/>
      </c>
      <c r="H42" s="9" t="str">
        <f t="shared" si="7"/>
        <v/>
      </c>
      <c r="I42" s="10" t="s">
        <v>12</v>
      </c>
      <c r="J42" s="9" t="str">
        <f t="shared" si="8"/>
        <v>〃</v>
      </c>
      <c r="K42" s="10" t="s">
        <v>30</v>
      </c>
      <c r="L42" s="11" t="s">
        <v>56</v>
      </c>
      <c r="M42" s="15"/>
      <c r="N42" s="156"/>
      <c r="O42" s="13" t="s">
        <v>18</v>
      </c>
      <c r="P42" s="12" t="s">
        <v>14</v>
      </c>
      <c r="Q42" s="12" t="s">
        <v>14</v>
      </c>
      <c r="R42" s="12"/>
      <c r="S42" s="12"/>
      <c r="T42" s="12"/>
      <c r="U42" s="12"/>
      <c r="V42" s="31"/>
    </row>
    <row r="43" spans="1:22" ht="13.5" customHeight="1" x14ac:dyDescent="0.15">
      <c r="A43" s="30">
        <f t="shared" si="2"/>
        <v>38</v>
      </c>
      <c r="B43" s="10" t="str">
        <f>IF($N43="","",COUNTA($N$6:$N43))</f>
        <v/>
      </c>
      <c r="C43" s="10" t="str">
        <f>IF(OR($K43="限特",$Q43="○"),"",SUMPRODUCT(($K$6:$K43&lt;&gt;"限特")*($Q$6:$Q43="")))</f>
        <v/>
      </c>
      <c r="D43" s="10">
        <f>IF(OR($K43&lt;&gt;"限特",$Q43="○"),"",SUMPRODUCT(($K$6:$K43="限特")*($Q$6:$Q43="")))</f>
        <v>23</v>
      </c>
      <c r="E43" s="10" t="str">
        <f>IF($M43="","",SUMPRODUCT(($M$6:$M43&lt;&gt;"")*($R$6:$R43="")))</f>
        <v/>
      </c>
      <c r="F43" s="10" t="str">
        <f>IF(OR($K43="限特",$O43=""),"",SUMPRODUCT(($K$6:$K43&lt;&gt;"限特")*($O$6:$O43="○")))</f>
        <v/>
      </c>
      <c r="G43" s="10" t="str">
        <f>IF(OR($K43&lt;&gt;"限特",$O43&lt;&gt;"○"),"",SUMPRODUCT(($K$6:$K43="限特")*($O$6:$O43="○")))</f>
        <v/>
      </c>
      <c r="H43" s="9" t="str">
        <f t="shared" si="7"/>
        <v/>
      </c>
      <c r="I43" s="10" t="s">
        <v>12</v>
      </c>
      <c r="J43" s="9" t="str">
        <f t="shared" si="8"/>
        <v>〃</v>
      </c>
      <c r="K43" s="10" t="s">
        <v>30</v>
      </c>
      <c r="L43" s="11" t="s">
        <v>57</v>
      </c>
      <c r="M43" s="15"/>
      <c r="N43" s="156"/>
      <c r="O43" s="13" t="s">
        <v>18</v>
      </c>
      <c r="P43" s="12" t="s">
        <v>18</v>
      </c>
      <c r="Q43" s="12" t="s">
        <v>18</v>
      </c>
      <c r="R43" s="12"/>
      <c r="S43" s="12"/>
      <c r="T43" s="12"/>
      <c r="U43" s="12"/>
      <c r="V43" s="31"/>
    </row>
    <row r="44" spans="1:22" ht="13.5" customHeight="1" x14ac:dyDescent="0.15">
      <c r="A44" s="30">
        <f t="shared" si="2"/>
        <v>39</v>
      </c>
      <c r="B44" s="10" t="str">
        <f>IF($N44="","",COUNTA($N$6:$N44))</f>
        <v/>
      </c>
      <c r="C44" s="10" t="str">
        <f>IF(OR($K44="限特",$Q44="○"),"",SUMPRODUCT(($K$6:$K44&lt;&gt;"限特")*($Q$6:$Q44="")))</f>
        <v/>
      </c>
      <c r="D44" s="10">
        <f>IF(OR($K44&lt;&gt;"限特",$Q44="○"),"",SUMPRODUCT(($K$6:$K44="限特")*($Q$6:$Q44="")))</f>
        <v>24</v>
      </c>
      <c r="E44" s="10" t="str">
        <f>IF($M44="","",SUMPRODUCT(($M$6:$M44&lt;&gt;"")*($R$6:$R44="")))</f>
        <v/>
      </c>
      <c r="F44" s="10" t="str">
        <f>IF(OR($K44="限特",$O44=""),"",SUMPRODUCT(($K$6:$K44&lt;&gt;"限特")*($O$6:$O44="○")))</f>
        <v/>
      </c>
      <c r="G44" s="10" t="str">
        <f>IF(OR($K44&lt;&gt;"限特",$O44&lt;&gt;"○"),"",SUMPRODUCT(($K$6:$K44="限特")*($O$6:$O44="○")))</f>
        <v/>
      </c>
      <c r="H44" s="9" t="str">
        <f t="shared" si="3"/>
        <v/>
      </c>
      <c r="I44" s="10" t="s">
        <v>12</v>
      </c>
      <c r="J44" s="9" t="str">
        <f t="shared" si="4"/>
        <v>〃</v>
      </c>
      <c r="K44" s="10" t="s">
        <v>30</v>
      </c>
      <c r="L44" s="11" t="s">
        <v>58</v>
      </c>
      <c r="M44" s="15"/>
      <c r="N44" s="156"/>
      <c r="O44" s="13" t="s">
        <v>18</v>
      </c>
      <c r="P44" s="12" t="s">
        <v>18</v>
      </c>
      <c r="Q44" s="12" t="s">
        <v>18</v>
      </c>
      <c r="R44" s="12"/>
      <c r="S44" s="12"/>
      <c r="T44" s="12"/>
      <c r="U44" s="12"/>
      <c r="V44" s="31"/>
    </row>
    <row r="45" spans="1:22" ht="13.5" customHeight="1" x14ac:dyDescent="0.15">
      <c r="A45" s="30">
        <f t="shared" si="2"/>
        <v>40</v>
      </c>
      <c r="B45" s="10">
        <f>IF($N45="","",COUNTA($N$6:$N45))</f>
        <v>15</v>
      </c>
      <c r="C45" s="10" t="str">
        <f>IF(OR($K45="限特",$Q45="○"),"",SUMPRODUCT(($K$6:$K45&lt;&gt;"限特")*($Q$6:$Q45="")))</f>
        <v/>
      </c>
      <c r="D45" s="10">
        <f>IF(OR($K45&lt;&gt;"限特",$Q45="○"),"",SUMPRODUCT(($K$6:$K45="限特")*($Q$6:$Q45="")))</f>
        <v>25</v>
      </c>
      <c r="E45" s="10" t="str">
        <f>IF($M45="","",SUMPRODUCT(($M$6:$M45&lt;&gt;"")*($R$6:$R45="")))</f>
        <v/>
      </c>
      <c r="F45" s="10" t="str">
        <f>IF(OR($K45="限特",$O45=""),"",SUMPRODUCT(($K$6:$K45&lt;&gt;"限特")*($O$6:$O45="○")))</f>
        <v/>
      </c>
      <c r="G45" s="10" t="str">
        <f>IF(OR($K45&lt;&gt;"限特",$O45&lt;&gt;"○"),"",SUMPRODUCT(($K$6:$K45="限特")*($O$6:$O45="○")))</f>
        <v/>
      </c>
      <c r="H45" s="9" t="str">
        <f t="shared" si="3"/>
        <v/>
      </c>
      <c r="I45" s="10" t="s">
        <v>12</v>
      </c>
      <c r="J45" s="9" t="str">
        <f t="shared" si="4"/>
        <v>〃</v>
      </c>
      <c r="K45" s="10" t="s">
        <v>30</v>
      </c>
      <c r="L45" s="11" t="s">
        <v>59</v>
      </c>
      <c r="M45" s="15"/>
      <c r="N45" s="156" t="s">
        <v>17</v>
      </c>
      <c r="O45" s="13" t="s">
        <v>18</v>
      </c>
      <c r="P45" s="12" t="s">
        <v>18</v>
      </c>
      <c r="Q45" s="12" t="s">
        <v>18</v>
      </c>
      <c r="R45" s="12"/>
      <c r="S45" s="12"/>
      <c r="T45" s="12"/>
      <c r="U45" s="12"/>
      <c r="V45" s="31"/>
    </row>
    <row r="46" spans="1:22" ht="13.5" customHeight="1" x14ac:dyDescent="0.15">
      <c r="A46" s="30">
        <f t="shared" si="2"/>
        <v>41</v>
      </c>
      <c r="B46" s="10" t="str">
        <f>IF($N46="","",COUNTA($N$6:$N46))</f>
        <v/>
      </c>
      <c r="C46" s="10" t="str">
        <f>IF(OR($K46="限特",$Q46="○"),"",SUMPRODUCT(($K$6:$K46&lt;&gt;"限特")*($Q$6:$Q46="")))</f>
        <v/>
      </c>
      <c r="D46" s="10">
        <f>IF(OR($K46&lt;&gt;"限特",$Q46="○"),"",SUMPRODUCT(($K$6:$K46="限特")*($Q$6:$Q46="")))</f>
        <v>26</v>
      </c>
      <c r="E46" s="10" t="str">
        <f>IF($M46="","",SUMPRODUCT(($M$6:$M46&lt;&gt;"")*($R$6:$R46="")))</f>
        <v/>
      </c>
      <c r="F46" s="10" t="str">
        <f>IF(OR($K46="限特",$O46=""),"",SUMPRODUCT(($K$6:$K46&lt;&gt;"限特")*($O$6:$O46="○")))</f>
        <v/>
      </c>
      <c r="G46" s="10" t="str">
        <f>IF(OR($K46&lt;&gt;"限特",$O46&lt;&gt;"○"),"",SUMPRODUCT(($K$6:$K46="限特")*($O$6:$O46="○")))</f>
        <v/>
      </c>
      <c r="H46" s="9" t="str">
        <f t="shared" si="3"/>
        <v/>
      </c>
      <c r="I46" s="10" t="s">
        <v>12</v>
      </c>
      <c r="J46" s="9" t="str">
        <f t="shared" si="4"/>
        <v>〃</v>
      </c>
      <c r="K46" s="10" t="s">
        <v>30</v>
      </c>
      <c r="L46" s="11" t="s">
        <v>60</v>
      </c>
      <c r="M46" s="15"/>
      <c r="N46" s="156"/>
      <c r="O46" s="13" t="s">
        <v>18</v>
      </c>
      <c r="P46" s="12" t="s">
        <v>18</v>
      </c>
      <c r="Q46" s="12" t="s">
        <v>18</v>
      </c>
      <c r="R46" s="12"/>
      <c r="S46" s="12"/>
      <c r="T46" s="12"/>
      <c r="U46" s="12"/>
      <c r="V46" s="31"/>
    </row>
    <row r="47" spans="1:22" ht="13.5" customHeight="1" x14ac:dyDescent="0.15">
      <c r="A47" s="30">
        <f t="shared" si="2"/>
        <v>42</v>
      </c>
      <c r="B47" s="10" t="str">
        <f>IF($N47="","",COUNTA($N$6:$N47))</f>
        <v/>
      </c>
      <c r="C47" s="10" t="str">
        <f>IF(OR($K47="限特",$Q47="○"),"",SUMPRODUCT(($K$6:$K47&lt;&gt;"限特")*($Q$6:$Q47="")))</f>
        <v/>
      </c>
      <c r="D47" s="10">
        <f>IF(OR($K47&lt;&gt;"限特",$Q47="○"),"",SUMPRODUCT(($K$6:$K47="限特")*($Q$6:$Q47="")))</f>
        <v>27</v>
      </c>
      <c r="E47" s="10" t="str">
        <f>IF($M47="","",SUMPRODUCT(($M$6:$M47&lt;&gt;"")*($R$6:$R47="")))</f>
        <v/>
      </c>
      <c r="F47" s="10" t="str">
        <f>IF(OR($K47="限特",$O47=""),"",SUMPRODUCT(($K$6:$K47&lt;&gt;"限特")*($O$6:$O47="○")))</f>
        <v/>
      </c>
      <c r="G47" s="10" t="str">
        <f>IF(OR($K47&lt;&gt;"限特",$O47&lt;&gt;"○"),"",SUMPRODUCT(($K$6:$K47="限特")*($O$6:$O47="○")))</f>
        <v/>
      </c>
      <c r="H47" s="9" t="str">
        <f t="shared" si="3"/>
        <v/>
      </c>
      <c r="I47" s="10" t="s">
        <v>12</v>
      </c>
      <c r="J47" s="9" t="str">
        <f t="shared" si="4"/>
        <v>〃</v>
      </c>
      <c r="K47" s="10" t="s">
        <v>30</v>
      </c>
      <c r="L47" s="11" t="s">
        <v>61</v>
      </c>
      <c r="M47" s="15"/>
      <c r="N47" s="156"/>
      <c r="O47" s="13" t="s">
        <v>18</v>
      </c>
      <c r="P47" s="12" t="s">
        <v>18</v>
      </c>
      <c r="Q47" s="12" t="s">
        <v>18</v>
      </c>
      <c r="R47" s="12"/>
      <c r="S47" s="12"/>
      <c r="T47" s="12"/>
      <c r="U47" s="12"/>
      <c r="V47" s="31"/>
    </row>
    <row r="48" spans="1:22" ht="13.5" customHeight="1" x14ac:dyDescent="0.15">
      <c r="A48" s="30">
        <f t="shared" si="2"/>
        <v>43</v>
      </c>
      <c r="B48" s="10" t="str">
        <f>IF($N48="","",COUNTA($N$6:$N48))</f>
        <v/>
      </c>
      <c r="C48" s="10" t="str">
        <f>IF(OR($K48="限特",$Q48="○"),"",SUMPRODUCT(($K$6:$K48&lt;&gt;"限特")*($Q$6:$Q48="")))</f>
        <v/>
      </c>
      <c r="D48" s="10">
        <f>IF(OR($K48&lt;&gt;"限特",$Q48="○"),"",SUMPRODUCT(($K$6:$K48="限特")*($Q$6:$Q48="")))</f>
        <v>28</v>
      </c>
      <c r="E48" s="10" t="str">
        <f>IF($M48="","",SUMPRODUCT(($M$6:$M48&lt;&gt;"")*($R$6:$R48="")))</f>
        <v/>
      </c>
      <c r="F48" s="10" t="str">
        <f>IF(OR($K48="限特",$O48=""),"",SUMPRODUCT(($K$6:$K48&lt;&gt;"限特")*($O$6:$O48="○")))</f>
        <v/>
      </c>
      <c r="G48" s="10" t="str">
        <f>IF(OR($K48&lt;&gt;"限特",$O48&lt;&gt;"○"),"",SUMPRODUCT(($K$6:$K48="限特")*($O$6:$O48="○")))</f>
        <v/>
      </c>
      <c r="H48" s="9" t="str">
        <f t="shared" si="3"/>
        <v/>
      </c>
      <c r="I48" s="10" t="s">
        <v>12</v>
      </c>
      <c r="J48" s="9" t="str">
        <f t="shared" si="4"/>
        <v>〃</v>
      </c>
      <c r="K48" s="10" t="s">
        <v>30</v>
      </c>
      <c r="L48" s="11" t="s">
        <v>62</v>
      </c>
      <c r="M48" s="15"/>
      <c r="N48" s="156"/>
      <c r="O48" s="13" t="s">
        <v>18</v>
      </c>
      <c r="P48" s="12" t="s">
        <v>18</v>
      </c>
      <c r="Q48" s="12" t="s">
        <v>18</v>
      </c>
      <c r="R48" s="12"/>
      <c r="S48" s="12"/>
      <c r="T48" s="12"/>
      <c r="U48" s="12"/>
      <c r="V48" s="31"/>
    </row>
    <row r="49" spans="1:22" ht="13.5" customHeight="1" x14ac:dyDescent="0.15">
      <c r="A49" s="30">
        <f t="shared" si="2"/>
        <v>44</v>
      </c>
      <c r="B49" s="10" t="str">
        <f>IF($N49="","",COUNTA($N$6:$N49))</f>
        <v/>
      </c>
      <c r="C49" s="10" t="str">
        <f>IF(OR($K49="限特",$Q49="○"),"",SUMPRODUCT(($K$6:$K49&lt;&gt;"限特")*($Q$6:$Q49="")))</f>
        <v/>
      </c>
      <c r="D49" s="10">
        <f>IF(OR($K49&lt;&gt;"限特",$Q49="○"),"",SUMPRODUCT(($K$6:$K49="限特")*($Q$6:$Q49="")))</f>
        <v>29</v>
      </c>
      <c r="E49" s="10" t="str">
        <f>IF($M49="","",SUMPRODUCT(($M$6:$M49&lt;&gt;"")*($R$6:$R49="")))</f>
        <v/>
      </c>
      <c r="F49" s="10" t="str">
        <f>IF(OR($K49="限特",$O49=""),"",SUMPRODUCT(($K$6:$K49&lt;&gt;"限特")*($O$6:$O49="○")))</f>
        <v/>
      </c>
      <c r="G49" s="10" t="str">
        <f>IF(OR($K49&lt;&gt;"限特",$O49&lt;&gt;"○"),"",SUMPRODUCT(($K$6:$K49="限特")*($O$6:$O49="○")))</f>
        <v/>
      </c>
      <c r="H49" s="9" t="str">
        <f t="shared" ref="H49" si="9">IF(I49&lt;&gt;I48,I49,"")</f>
        <v/>
      </c>
      <c r="I49" s="10" t="s">
        <v>12</v>
      </c>
      <c r="J49" s="9" t="str">
        <f t="shared" ref="J49" si="10">IF(K49&lt;&gt;K48,K49,"〃")</f>
        <v>〃</v>
      </c>
      <c r="K49" s="10" t="s">
        <v>30</v>
      </c>
      <c r="L49" s="11" t="s">
        <v>63</v>
      </c>
      <c r="M49" s="15"/>
      <c r="N49" s="156"/>
      <c r="O49" s="13" t="s">
        <v>18</v>
      </c>
      <c r="P49" s="12" t="s">
        <v>18</v>
      </c>
      <c r="Q49" s="12" t="s">
        <v>18</v>
      </c>
      <c r="R49" s="12"/>
      <c r="S49" s="12"/>
      <c r="T49" s="12"/>
      <c r="U49" s="12"/>
      <c r="V49" s="31"/>
    </row>
    <row r="50" spans="1:22" ht="13.5" customHeight="1" x14ac:dyDescent="0.15">
      <c r="A50" s="30">
        <f t="shared" si="2"/>
        <v>45</v>
      </c>
      <c r="B50" s="10">
        <f>IF($N50="","",COUNTA($N$6:$N50))</f>
        <v>16</v>
      </c>
      <c r="C50" s="10" t="str">
        <f>IF(OR($K50="限特",$Q50="○"),"",SUMPRODUCT(($K$6:$K50&lt;&gt;"限特")*($Q$6:$Q50="")))</f>
        <v/>
      </c>
      <c r="D50" s="10" t="str">
        <f>IF(OR($K50&lt;&gt;"限特",$Q50="○"),"",SUMPRODUCT(($K$6:$K50="限特")*($Q$6:$Q50="")))</f>
        <v/>
      </c>
      <c r="E50" s="10" t="str">
        <f>IF($M50="","",SUMPRODUCT(($M$6:$M50&lt;&gt;"")*($R$6:$R50="")))</f>
        <v/>
      </c>
      <c r="F50" s="10">
        <f>IF(OR($K50="限特",$O50=""),"",SUMPRODUCT(($K$6:$K50&lt;&gt;"限特")*($O$6:$O50="○")))</f>
        <v>7</v>
      </c>
      <c r="G50" s="10" t="str">
        <f>IF(OR($K50&lt;&gt;"限特",$O50&lt;&gt;"○"),"",SUMPRODUCT(($K$6:$K50="限特")*($O$6:$O50="○")))</f>
        <v/>
      </c>
      <c r="H50" s="9" t="str">
        <f t="shared" si="3"/>
        <v>青森県</v>
      </c>
      <c r="I50" s="10" t="s">
        <v>64</v>
      </c>
      <c r="J50" s="9" t="str">
        <f t="shared" si="4"/>
        <v>都道府県</v>
      </c>
      <c r="K50" s="10" t="s">
        <v>13</v>
      </c>
      <c r="L50" s="11" t="s">
        <v>64</v>
      </c>
      <c r="M50" s="15"/>
      <c r="N50" s="156" t="s">
        <v>17</v>
      </c>
      <c r="O50" s="13" t="s">
        <v>14</v>
      </c>
      <c r="P50" s="12" t="s">
        <v>14</v>
      </c>
      <c r="Q50" s="12" t="s">
        <v>14</v>
      </c>
      <c r="R50" s="12"/>
      <c r="S50" s="12" t="s">
        <v>14</v>
      </c>
      <c r="T50" s="12"/>
      <c r="U50" s="12"/>
      <c r="V50" s="31"/>
    </row>
    <row r="51" spans="1:22" ht="13.5" customHeight="1" x14ac:dyDescent="0.15">
      <c r="A51" s="30">
        <f t="shared" si="2"/>
        <v>46</v>
      </c>
      <c r="B51" s="10">
        <f>IF($N51="","",COUNTA($N$6:$N51))</f>
        <v>17</v>
      </c>
      <c r="C51" s="10" t="str">
        <f>IF(OR($K51="限特",$Q51="○"),"",SUMPRODUCT(($K$6:$K51&lt;&gt;"限特")*($Q$6:$Q51="")))</f>
        <v/>
      </c>
      <c r="D51" s="10" t="str">
        <f>IF(OR($K51&lt;&gt;"限特",$Q51="○"),"",SUMPRODUCT(($K$6:$K51="限特")*($Q$6:$Q51="")))</f>
        <v/>
      </c>
      <c r="E51" s="10" t="str">
        <f>IF($M51="","",SUMPRODUCT(($M$6:$M51&lt;&gt;"")*($R$6:$R51="")))</f>
        <v/>
      </c>
      <c r="F51" s="10">
        <f>IF(OR($K51="限特",$O51=""),"",SUMPRODUCT(($K$6:$K51&lt;&gt;"限特")*($O$6:$O51="○")))</f>
        <v>8</v>
      </c>
      <c r="G51" s="10" t="str">
        <f>IF(OR($K51&lt;&gt;"限特",$O51&lt;&gt;"○"),"",SUMPRODUCT(($K$6:$K51="限特")*($O$6:$O51="○")))</f>
        <v/>
      </c>
      <c r="H51" s="9" t="str">
        <f t="shared" si="3"/>
        <v/>
      </c>
      <c r="I51" s="10" t="s">
        <v>64</v>
      </c>
      <c r="J51" s="9" t="str">
        <f t="shared" si="4"/>
        <v>４条１項</v>
      </c>
      <c r="K51" s="10" t="s">
        <v>19</v>
      </c>
      <c r="L51" s="11" t="s">
        <v>65</v>
      </c>
      <c r="M51" s="15"/>
      <c r="N51" s="156" t="s">
        <v>17</v>
      </c>
      <c r="O51" s="13" t="s">
        <v>14</v>
      </c>
      <c r="P51" s="12" t="s">
        <v>14</v>
      </c>
      <c r="Q51" s="12" t="s">
        <v>14</v>
      </c>
      <c r="R51" s="12"/>
      <c r="S51" s="12" t="s">
        <v>14</v>
      </c>
      <c r="T51" s="12"/>
      <c r="U51" s="12"/>
      <c r="V51" s="31"/>
    </row>
    <row r="52" spans="1:22" ht="13.5" customHeight="1" x14ac:dyDescent="0.15">
      <c r="A52" s="30">
        <f t="shared" si="2"/>
        <v>47</v>
      </c>
      <c r="B52" s="10">
        <f>IF($N52="","",COUNTA($N$6:$N52))</f>
        <v>18</v>
      </c>
      <c r="C52" s="10" t="str">
        <f>IF(OR($K52="限特",$Q52="○"),"",SUMPRODUCT(($K$6:$K52&lt;&gt;"限特")*($Q$6:$Q52="")))</f>
        <v/>
      </c>
      <c r="D52" s="10" t="str">
        <f>IF(OR($K52&lt;&gt;"限特",$Q52="○"),"",SUMPRODUCT(($K$6:$K52="限特")*($Q$6:$Q52="")))</f>
        <v/>
      </c>
      <c r="E52" s="10" t="str">
        <f>IF($M52="","",SUMPRODUCT(($M$6:$M52&lt;&gt;"")*($R$6:$R52="")))</f>
        <v/>
      </c>
      <c r="F52" s="10">
        <f>IF(OR($K52="限特",$O52=""),"",SUMPRODUCT(($K$6:$K52&lt;&gt;"限特")*($O$6:$O52="○")))</f>
        <v>9</v>
      </c>
      <c r="G52" s="10" t="str">
        <f>IF(OR($K52&lt;&gt;"限特",$O52&lt;&gt;"○"),"",SUMPRODUCT(($K$6:$K52="限特")*($O$6:$O52="○")))</f>
        <v/>
      </c>
      <c r="H52" s="9" t="str">
        <f t="shared" si="3"/>
        <v/>
      </c>
      <c r="I52" s="10" t="s">
        <v>64</v>
      </c>
      <c r="J52" s="9" t="str">
        <f t="shared" si="4"/>
        <v>４条２項</v>
      </c>
      <c r="K52" s="10" t="s">
        <v>22</v>
      </c>
      <c r="L52" s="11" t="s">
        <v>66</v>
      </c>
      <c r="M52" s="15"/>
      <c r="N52" s="156" t="s">
        <v>17</v>
      </c>
      <c r="O52" s="13" t="s">
        <v>14</v>
      </c>
      <c r="P52" s="12" t="s">
        <v>14</v>
      </c>
      <c r="Q52" s="12" t="s">
        <v>14</v>
      </c>
      <c r="R52" s="12"/>
      <c r="S52" s="12" t="s">
        <v>14</v>
      </c>
      <c r="T52" s="12"/>
      <c r="U52" s="12"/>
      <c r="V52" s="31"/>
    </row>
    <row r="53" spans="1:22" ht="13.5" customHeight="1" x14ac:dyDescent="0.15">
      <c r="A53" s="30">
        <f t="shared" si="2"/>
        <v>48</v>
      </c>
      <c r="B53" s="10">
        <f>IF($N53="","",COUNTA($N$6:$N53))</f>
        <v>19</v>
      </c>
      <c r="C53" s="10" t="str">
        <f>IF(OR($K53="限特",$Q53="○"),"",SUMPRODUCT(($K$6:$K53&lt;&gt;"限特")*($Q$6:$Q53="")))</f>
        <v/>
      </c>
      <c r="D53" s="10" t="str">
        <f>IF(OR($K53&lt;&gt;"限特",$Q53="○"),"",SUMPRODUCT(($K$6:$K53="限特")*($Q$6:$Q53="")))</f>
        <v/>
      </c>
      <c r="E53" s="10" t="str">
        <f>IF($M53="","",SUMPRODUCT(($M$6:$M53&lt;&gt;"")*($R$6:$R53="")))</f>
        <v/>
      </c>
      <c r="F53" s="10">
        <f>IF(OR($K53="限特",$O53=""),"",SUMPRODUCT(($K$6:$K53&lt;&gt;"限特")*($O$6:$O53="○")))</f>
        <v>10</v>
      </c>
      <c r="G53" s="10" t="str">
        <f>IF(OR($K53&lt;&gt;"限特",$O53&lt;&gt;"○"),"",SUMPRODUCT(($K$6:$K53="限特")*($O$6:$O53="○")))</f>
        <v/>
      </c>
      <c r="H53" s="9" t="str">
        <f t="shared" si="3"/>
        <v/>
      </c>
      <c r="I53" s="10" t="s">
        <v>64</v>
      </c>
      <c r="J53" s="9" t="str">
        <f t="shared" si="4"/>
        <v>〃</v>
      </c>
      <c r="K53" s="10" t="s">
        <v>22</v>
      </c>
      <c r="L53" s="11" t="s">
        <v>67</v>
      </c>
      <c r="M53" s="15"/>
      <c r="N53" s="156" t="s">
        <v>17</v>
      </c>
      <c r="O53" s="13" t="s">
        <v>14</v>
      </c>
      <c r="P53" s="12" t="s">
        <v>14</v>
      </c>
      <c r="Q53" s="12" t="s">
        <v>14</v>
      </c>
      <c r="R53" s="12"/>
      <c r="S53" s="12" t="s">
        <v>14</v>
      </c>
      <c r="T53" s="12"/>
      <c r="U53" s="12"/>
      <c r="V53" s="31"/>
    </row>
    <row r="54" spans="1:22" ht="13.5" customHeight="1" x14ac:dyDescent="0.15">
      <c r="A54" s="30">
        <f t="shared" si="2"/>
        <v>49</v>
      </c>
      <c r="B54" s="10">
        <f>IF($N54="","",COUNTA($N$6:$N54))</f>
        <v>20</v>
      </c>
      <c r="C54" s="10" t="str">
        <f>IF(OR($K54="限特",$Q54="○"),"",SUMPRODUCT(($K$6:$K54&lt;&gt;"限特")*($Q$6:$Q54="")))</f>
        <v/>
      </c>
      <c r="D54" s="10" t="str">
        <f>IF(OR($K54&lt;&gt;"限特",$Q54="○"),"",SUMPRODUCT(($K$6:$K54="限特")*($Q$6:$Q54="")))</f>
        <v/>
      </c>
      <c r="E54" s="10" t="str">
        <f>IF($M54="","",SUMPRODUCT(($M$6:$M54&lt;&gt;"")*($R$6:$R54="")))</f>
        <v/>
      </c>
      <c r="F54" s="10">
        <f>IF(OR($K54="限特",$O54=""),"",SUMPRODUCT(($K$6:$K54&lt;&gt;"限特")*($O$6:$O54="○")))</f>
        <v>11</v>
      </c>
      <c r="G54" s="10" t="str">
        <f>IF(OR($K54&lt;&gt;"限特",$O54&lt;&gt;"○"),"",SUMPRODUCT(($K$6:$K54="限特")*($O$6:$O54="○")))</f>
        <v/>
      </c>
      <c r="H54" s="9" t="str">
        <f t="shared" si="3"/>
        <v>岩手県</v>
      </c>
      <c r="I54" s="10" t="s">
        <v>68</v>
      </c>
      <c r="J54" s="9" t="str">
        <f t="shared" si="4"/>
        <v>都道府県</v>
      </c>
      <c r="K54" s="10" t="s">
        <v>13</v>
      </c>
      <c r="L54" s="11" t="s">
        <v>68</v>
      </c>
      <c r="M54" s="15"/>
      <c r="N54" s="156" t="s">
        <v>17</v>
      </c>
      <c r="O54" s="13" t="s">
        <v>14</v>
      </c>
      <c r="P54" s="12" t="s">
        <v>14</v>
      </c>
      <c r="Q54" s="12" t="s">
        <v>14</v>
      </c>
      <c r="R54" s="12"/>
      <c r="S54" s="12" t="s">
        <v>14</v>
      </c>
      <c r="T54" s="12"/>
      <c r="U54" s="12"/>
      <c r="V54" s="31"/>
    </row>
    <row r="55" spans="1:22" ht="13.5" customHeight="1" x14ac:dyDescent="0.15">
      <c r="A55" s="30">
        <f t="shared" si="2"/>
        <v>50</v>
      </c>
      <c r="B55" s="10">
        <f>IF($N55="","",COUNTA($N$6:$N55))</f>
        <v>21</v>
      </c>
      <c r="C55" s="10" t="str">
        <f>IF(OR($K55="限特",$Q55="○"),"",SUMPRODUCT(($K$6:$K55&lt;&gt;"限特")*($Q$6:$Q55="")))</f>
        <v/>
      </c>
      <c r="D55" s="10" t="str">
        <f>IF(OR($K55&lt;&gt;"限特",$Q55="○"),"",SUMPRODUCT(($K$6:$K55="限特")*($Q$6:$Q55="")))</f>
        <v/>
      </c>
      <c r="E55" s="10" t="str">
        <f>IF($M55="","",SUMPRODUCT(($M$6:$M55&lt;&gt;"")*($R$6:$R55="")))</f>
        <v/>
      </c>
      <c r="F55" s="10">
        <f>IF(OR($K55="限特",$O55=""),"",SUMPRODUCT(($K$6:$K55&lt;&gt;"限特")*($O$6:$O55="○")))</f>
        <v>12</v>
      </c>
      <c r="G55" s="10" t="str">
        <f>IF(OR($K55&lt;&gt;"限特",$O55&lt;&gt;"○"),"",SUMPRODUCT(($K$6:$K55="限特")*($O$6:$O55="○")))</f>
        <v/>
      </c>
      <c r="H55" s="9" t="str">
        <f t="shared" si="3"/>
        <v/>
      </c>
      <c r="I55" s="10" t="s">
        <v>68</v>
      </c>
      <c r="J55" s="9" t="str">
        <f t="shared" si="4"/>
        <v>４条１項</v>
      </c>
      <c r="K55" s="10" t="s">
        <v>19</v>
      </c>
      <c r="L55" s="11" t="s">
        <v>69</v>
      </c>
      <c r="M55" s="15"/>
      <c r="N55" s="156" t="s">
        <v>17</v>
      </c>
      <c r="O55" s="13" t="s">
        <v>14</v>
      </c>
      <c r="P55" s="12" t="s">
        <v>14</v>
      </c>
      <c r="Q55" s="12" t="s">
        <v>14</v>
      </c>
      <c r="R55" s="12"/>
      <c r="S55" s="12" t="s">
        <v>14</v>
      </c>
      <c r="T55" s="12"/>
      <c r="U55" s="12"/>
      <c r="V55" s="31"/>
    </row>
    <row r="56" spans="1:22" ht="13.5" customHeight="1" x14ac:dyDescent="0.15">
      <c r="A56" s="30">
        <f t="shared" si="2"/>
        <v>51</v>
      </c>
      <c r="B56" s="10">
        <f>IF($N56="","",COUNTA($N$6:$N56))</f>
        <v>22</v>
      </c>
      <c r="C56" s="10" t="str">
        <f>IF(OR($K56="限特",$Q56="○"),"",SUMPRODUCT(($K$6:$K56&lt;&gt;"限特")*($Q$6:$Q56="")))</f>
        <v/>
      </c>
      <c r="D56" s="10" t="str">
        <f>IF(OR($K56&lt;&gt;"限特",$Q56="○"),"",SUMPRODUCT(($K$6:$K56="限特")*($Q$6:$Q56="")))</f>
        <v/>
      </c>
      <c r="E56" s="10" t="str">
        <f>IF($M56="","",SUMPRODUCT(($M$6:$M56&lt;&gt;"")*($R$6:$R56="")))</f>
        <v/>
      </c>
      <c r="F56" s="10" t="str">
        <f>IF(OR($K56="限特",$O56=""),"",SUMPRODUCT(($K$6:$K56&lt;&gt;"限特")*($O$6:$O56="○")))</f>
        <v/>
      </c>
      <c r="G56" s="10">
        <f>IF(OR($K56&lt;&gt;"限特",$O56&lt;&gt;"○"),"",SUMPRODUCT(($K$6:$K56="限特")*($O$6:$O56="○")))</f>
        <v>3</v>
      </c>
      <c r="H56" s="9" t="str">
        <f t="shared" si="3"/>
        <v/>
      </c>
      <c r="I56" s="10" t="s">
        <v>68</v>
      </c>
      <c r="J56" s="9" t="str">
        <f t="shared" si="4"/>
        <v>限特</v>
      </c>
      <c r="K56" s="10" t="s">
        <v>30</v>
      </c>
      <c r="L56" s="11" t="s">
        <v>70</v>
      </c>
      <c r="M56" s="15"/>
      <c r="N56" s="156" t="s">
        <v>17</v>
      </c>
      <c r="O56" s="13" t="s">
        <v>14</v>
      </c>
      <c r="P56" s="12" t="s">
        <v>14</v>
      </c>
      <c r="Q56" s="12" t="s">
        <v>14</v>
      </c>
      <c r="R56" s="12"/>
      <c r="S56" s="12" t="s">
        <v>14</v>
      </c>
      <c r="T56" s="12"/>
      <c r="U56" s="12"/>
      <c r="V56" s="31"/>
    </row>
    <row r="57" spans="1:22" ht="13.5" customHeight="1" x14ac:dyDescent="0.15">
      <c r="A57" s="30">
        <f t="shared" si="2"/>
        <v>52</v>
      </c>
      <c r="B57" s="10">
        <f>IF($N57="","",COUNTA($N$6:$N57))</f>
        <v>23</v>
      </c>
      <c r="C57" s="10" t="str">
        <f>IF(OR($K57="限特",$Q57="○"),"",SUMPRODUCT(($K$6:$K57&lt;&gt;"限特")*($Q$6:$Q57="")))</f>
        <v/>
      </c>
      <c r="D57" s="10" t="str">
        <f>IF(OR($K57&lt;&gt;"限特",$Q57="○"),"",SUMPRODUCT(($K$6:$K57="限特")*($Q$6:$Q57="")))</f>
        <v/>
      </c>
      <c r="E57" s="10" t="str">
        <f>IF($M57="","",SUMPRODUCT(($M$6:$M57&lt;&gt;"")*($R$6:$R57="")))</f>
        <v/>
      </c>
      <c r="F57" s="10" t="str">
        <f>IF(OR($K57="限特",$O57=""),"",SUMPRODUCT(($K$6:$K57&lt;&gt;"限特")*($O$6:$O57="○")))</f>
        <v/>
      </c>
      <c r="G57" s="10">
        <f>IF(OR($K57&lt;&gt;"限特",$O57&lt;&gt;"○"),"",SUMPRODUCT(($K$6:$K57="限特")*($O$6:$O57="○")))</f>
        <v>4</v>
      </c>
      <c r="H57" s="9" t="str">
        <f t="shared" si="3"/>
        <v/>
      </c>
      <c r="I57" s="10" t="s">
        <v>68</v>
      </c>
      <c r="J57" s="9" t="str">
        <f t="shared" si="4"/>
        <v>〃</v>
      </c>
      <c r="K57" s="10" t="s">
        <v>30</v>
      </c>
      <c r="L57" s="11" t="s">
        <v>71</v>
      </c>
      <c r="M57" s="15"/>
      <c r="N57" s="156" t="s">
        <v>17</v>
      </c>
      <c r="O57" s="13" t="s">
        <v>14</v>
      </c>
      <c r="P57" s="12" t="s">
        <v>14</v>
      </c>
      <c r="Q57" s="12" t="s">
        <v>14</v>
      </c>
      <c r="R57" s="12"/>
      <c r="S57" s="12" t="s">
        <v>14</v>
      </c>
      <c r="T57" s="12"/>
      <c r="U57" s="12" t="s">
        <v>14</v>
      </c>
      <c r="V57" s="31"/>
    </row>
    <row r="58" spans="1:22" ht="13.5" customHeight="1" x14ac:dyDescent="0.15">
      <c r="A58" s="30">
        <f t="shared" si="2"/>
        <v>53</v>
      </c>
      <c r="B58" s="10">
        <f>IF($N58="","",COUNTA($N$6:$N58))</f>
        <v>24</v>
      </c>
      <c r="C58" s="10" t="str">
        <f>IF(OR($K58="限特",$Q58="○"),"",SUMPRODUCT(($K$6:$K58&lt;&gt;"限特")*($Q$6:$Q58="")))</f>
        <v/>
      </c>
      <c r="D58" s="10" t="str">
        <f>IF(OR($K58&lt;&gt;"限特",$Q58="○"),"",SUMPRODUCT(($K$6:$K58="限特")*($Q$6:$Q58="")))</f>
        <v/>
      </c>
      <c r="E58" s="10" t="str">
        <f>IF($M58="","",SUMPRODUCT(($M$6:$M58&lt;&gt;"")*($R$6:$R58="")))</f>
        <v/>
      </c>
      <c r="F58" s="10" t="str">
        <f>IF(OR($K58="限特",$O58=""),"",SUMPRODUCT(($K$6:$K58&lt;&gt;"限特")*($O$6:$O58="○")))</f>
        <v/>
      </c>
      <c r="G58" s="10">
        <f>IF(OR($K58&lt;&gt;"限特",$O58&lt;&gt;"○"),"",SUMPRODUCT(($K$6:$K58="限特")*($O$6:$O58="○")))</f>
        <v>5</v>
      </c>
      <c r="H58" s="9" t="str">
        <f t="shared" si="3"/>
        <v/>
      </c>
      <c r="I58" s="10" t="s">
        <v>68</v>
      </c>
      <c r="J58" s="9" t="str">
        <f t="shared" si="4"/>
        <v>〃</v>
      </c>
      <c r="K58" s="10" t="s">
        <v>30</v>
      </c>
      <c r="L58" s="11" t="s">
        <v>72</v>
      </c>
      <c r="M58" s="15"/>
      <c r="N58" s="156" t="s">
        <v>17</v>
      </c>
      <c r="O58" s="13" t="s">
        <v>14</v>
      </c>
      <c r="P58" s="12" t="s">
        <v>14</v>
      </c>
      <c r="Q58" s="12" t="s">
        <v>14</v>
      </c>
      <c r="R58" s="12"/>
      <c r="S58" s="12" t="s">
        <v>14</v>
      </c>
      <c r="T58" s="12"/>
      <c r="U58" s="12"/>
      <c r="V58" s="31"/>
    </row>
    <row r="59" spans="1:22" ht="13.5" customHeight="1" x14ac:dyDescent="0.15">
      <c r="A59" s="30">
        <f t="shared" si="2"/>
        <v>54</v>
      </c>
      <c r="B59" s="10">
        <f>IF($N59="","",COUNTA($N$6:$N59))</f>
        <v>25</v>
      </c>
      <c r="C59" s="10" t="str">
        <f>IF(OR($K59="限特",$Q59="○"),"",SUMPRODUCT(($K$6:$K59&lt;&gt;"限特")*($Q$6:$Q59="")))</f>
        <v/>
      </c>
      <c r="D59" s="10" t="str">
        <f>IF(OR($K59&lt;&gt;"限特",$Q59="○"),"",SUMPRODUCT(($K$6:$K59="限特")*($Q$6:$Q59="")))</f>
        <v/>
      </c>
      <c r="E59" s="10" t="str">
        <f>IF($M59="","",SUMPRODUCT(($M$6:$M59&lt;&gt;"")*($R$6:$R59="")))</f>
        <v/>
      </c>
      <c r="F59" s="10" t="str">
        <f>IF(OR($K59="限特",$O59=""),"",SUMPRODUCT(($K$6:$K59&lt;&gt;"限特")*($O$6:$O59="○")))</f>
        <v/>
      </c>
      <c r="G59" s="10">
        <f>IF(OR($K59&lt;&gt;"限特",$O59&lt;&gt;"○"),"",SUMPRODUCT(($K$6:$K59="限特")*($O$6:$O59="○")))</f>
        <v>6</v>
      </c>
      <c r="H59" s="9" t="str">
        <f t="shared" si="3"/>
        <v/>
      </c>
      <c r="I59" s="10" t="s">
        <v>68</v>
      </c>
      <c r="J59" s="9" t="str">
        <f t="shared" si="4"/>
        <v>〃</v>
      </c>
      <c r="K59" s="10" t="s">
        <v>30</v>
      </c>
      <c r="L59" s="11" t="s">
        <v>73</v>
      </c>
      <c r="M59" s="15"/>
      <c r="N59" s="156" t="s">
        <v>17</v>
      </c>
      <c r="O59" s="13" t="s">
        <v>14</v>
      </c>
      <c r="P59" s="12" t="s">
        <v>14</v>
      </c>
      <c r="Q59" s="12" t="s">
        <v>14</v>
      </c>
      <c r="R59" s="12"/>
      <c r="S59" s="12" t="s">
        <v>14</v>
      </c>
      <c r="T59" s="12"/>
      <c r="U59" s="12"/>
      <c r="V59" s="31"/>
    </row>
    <row r="60" spans="1:22" ht="13.5" customHeight="1" x14ac:dyDescent="0.15">
      <c r="A60" s="30">
        <f t="shared" si="2"/>
        <v>55</v>
      </c>
      <c r="B60" s="10">
        <f>IF($N60="","",COUNTA($N$6:$N60))</f>
        <v>26</v>
      </c>
      <c r="C60" s="10" t="str">
        <f>IF(OR($K60="限特",$Q60="○"),"",SUMPRODUCT(($K$6:$K60&lt;&gt;"限特")*($Q$6:$Q60="")))</f>
        <v/>
      </c>
      <c r="D60" s="10" t="str">
        <f>IF(OR($K60&lt;&gt;"限特",$Q60="○"),"",SUMPRODUCT(($K$6:$K60="限特")*($Q$6:$Q60="")))</f>
        <v/>
      </c>
      <c r="E60" s="10" t="str">
        <f>IF($M60="","",SUMPRODUCT(($M$6:$M60&lt;&gt;"")*($R$6:$R60="")))</f>
        <v/>
      </c>
      <c r="F60" s="10" t="str">
        <f>IF(OR($K60="限特",$O60=""),"",SUMPRODUCT(($K$6:$K60&lt;&gt;"限特")*($O$6:$O60="○")))</f>
        <v/>
      </c>
      <c r="G60" s="10">
        <f>IF(OR($K60&lt;&gt;"限特",$O60&lt;&gt;"○"),"",SUMPRODUCT(($K$6:$K60="限特")*($O$6:$O60="○")))</f>
        <v>7</v>
      </c>
      <c r="H60" s="9" t="str">
        <f t="shared" si="3"/>
        <v/>
      </c>
      <c r="I60" s="10" t="s">
        <v>68</v>
      </c>
      <c r="J60" s="9" t="str">
        <f t="shared" si="4"/>
        <v>〃</v>
      </c>
      <c r="K60" s="10" t="s">
        <v>30</v>
      </c>
      <c r="L60" s="11" t="s">
        <v>74</v>
      </c>
      <c r="M60" s="15"/>
      <c r="N60" s="156" t="s">
        <v>17</v>
      </c>
      <c r="O60" s="13" t="s">
        <v>14</v>
      </c>
      <c r="P60" s="12" t="s">
        <v>14</v>
      </c>
      <c r="Q60" s="12" t="s">
        <v>14</v>
      </c>
      <c r="R60" s="12"/>
      <c r="S60" s="12" t="s">
        <v>14</v>
      </c>
      <c r="T60" s="12"/>
      <c r="U60" s="12"/>
      <c r="V60" s="31"/>
    </row>
    <row r="61" spans="1:22" ht="13.5" customHeight="1" x14ac:dyDescent="0.15">
      <c r="A61" s="30">
        <f t="shared" si="2"/>
        <v>56</v>
      </c>
      <c r="B61" s="10">
        <f>IF($N61="","",COUNTA($N$6:$N61))</f>
        <v>27</v>
      </c>
      <c r="C61" s="10" t="str">
        <f>IF(OR($K61="限特",$Q61="○"),"",SUMPRODUCT(($K$6:$K61&lt;&gt;"限特")*($Q$6:$Q61="")))</f>
        <v/>
      </c>
      <c r="D61" s="10" t="str">
        <f>IF(OR($K61&lt;&gt;"限特",$Q61="○"),"",SUMPRODUCT(($K$6:$K61="限特")*($Q$6:$Q61="")))</f>
        <v/>
      </c>
      <c r="E61" s="10" t="str">
        <f>IF($M61="","",SUMPRODUCT(($M$6:$M61&lt;&gt;"")*($R$6:$R61="")))</f>
        <v/>
      </c>
      <c r="F61" s="10" t="str">
        <f>IF(OR($K61="限特",$O61=""),"",SUMPRODUCT(($K$6:$K61&lt;&gt;"限特")*($O$6:$O61="○")))</f>
        <v/>
      </c>
      <c r="G61" s="10">
        <f>IF(OR($K61&lt;&gt;"限特",$O61&lt;&gt;"○"),"",SUMPRODUCT(($K$6:$K61="限特")*($O$6:$O61="○")))</f>
        <v>8</v>
      </c>
      <c r="H61" s="9" t="str">
        <f t="shared" si="3"/>
        <v/>
      </c>
      <c r="I61" s="10" t="s">
        <v>68</v>
      </c>
      <c r="J61" s="9" t="str">
        <f t="shared" si="4"/>
        <v>〃</v>
      </c>
      <c r="K61" s="10" t="s">
        <v>30</v>
      </c>
      <c r="L61" s="11" t="s">
        <v>75</v>
      </c>
      <c r="M61" s="15"/>
      <c r="N61" s="156" t="s">
        <v>17</v>
      </c>
      <c r="O61" s="13" t="s">
        <v>14</v>
      </c>
      <c r="P61" s="12" t="s">
        <v>14</v>
      </c>
      <c r="Q61" s="12" t="s">
        <v>14</v>
      </c>
      <c r="R61" s="12"/>
      <c r="S61" s="12" t="s">
        <v>14</v>
      </c>
      <c r="T61" s="12"/>
      <c r="U61" s="12"/>
      <c r="V61" s="31"/>
    </row>
    <row r="62" spans="1:22" ht="13.5" customHeight="1" x14ac:dyDescent="0.15">
      <c r="A62" s="30">
        <f t="shared" si="2"/>
        <v>57</v>
      </c>
      <c r="B62" s="10">
        <f>IF($N62="","",COUNTA($N$6:$N62))</f>
        <v>28</v>
      </c>
      <c r="C62" s="10" t="str">
        <f>IF(OR($K62="限特",$Q62="○"),"",SUMPRODUCT(($K$6:$K62&lt;&gt;"限特")*($Q$6:$Q62="")))</f>
        <v/>
      </c>
      <c r="D62" s="10" t="str">
        <f>IF(OR($K62&lt;&gt;"限特",$Q62="○"),"",SUMPRODUCT(($K$6:$K62="限特")*($Q$6:$Q62="")))</f>
        <v/>
      </c>
      <c r="E62" s="10">
        <f>IF($M62="","",SUMPRODUCT(($M$6:$M62&lt;&gt;"")*($R$6:$R62="")))</f>
        <v>0</v>
      </c>
      <c r="F62" s="10">
        <f>IF(OR($K62="限特",$O62=""),"",SUMPRODUCT(($K$6:$K62&lt;&gt;"限特")*($O$6:$O62="○")))</f>
        <v>13</v>
      </c>
      <c r="G62" s="10" t="str">
        <f>IF(OR($K62&lt;&gt;"限特",$O62&lt;&gt;"○"),"",SUMPRODUCT(($K$6:$K62="限特")*($O$6:$O62="○")))</f>
        <v/>
      </c>
      <c r="H62" s="9" t="str">
        <f t="shared" si="3"/>
        <v>宮城県</v>
      </c>
      <c r="I62" s="10" t="s">
        <v>76</v>
      </c>
      <c r="J62" s="9" t="str">
        <f t="shared" si="4"/>
        <v>都道府県</v>
      </c>
      <c r="K62" s="10" t="s">
        <v>13</v>
      </c>
      <c r="L62" s="11" t="s">
        <v>76</v>
      </c>
      <c r="M62" s="15" t="s">
        <v>465</v>
      </c>
      <c r="N62" s="156" t="s">
        <v>464</v>
      </c>
      <c r="O62" s="13" t="s">
        <v>14</v>
      </c>
      <c r="P62" s="12" t="s">
        <v>14</v>
      </c>
      <c r="Q62" s="12" t="s">
        <v>14</v>
      </c>
      <c r="R62" s="12" t="s">
        <v>14</v>
      </c>
      <c r="S62" s="12" t="s">
        <v>14</v>
      </c>
      <c r="T62" s="12"/>
      <c r="U62" s="12"/>
      <c r="V62" s="31"/>
    </row>
    <row r="63" spans="1:22" ht="13.5" customHeight="1" x14ac:dyDescent="0.15">
      <c r="A63" s="30">
        <f t="shared" si="2"/>
        <v>58</v>
      </c>
      <c r="B63" s="10">
        <f>IF($N63="","",COUNTA($N$6:$N63))</f>
        <v>29</v>
      </c>
      <c r="C63" s="10" t="str">
        <f>IF(OR($K63="限特",$Q63="○"),"",SUMPRODUCT(($K$6:$K63&lt;&gt;"限特")*($Q$6:$Q63="")))</f>
        <v/>
      </c>
      <c r="D63" s="10" t="str">
        <f>IF(OR($K63&lt;&gt;"限特",$Q63="○"),"",SUMPRODUCT(($K$6:$K63="限特")*($Q$6:$Q63="")))</f>
        <v/>
      </c>
      <c r="E63" s="10" t="str">
        <f>IF($M63="","",SUMPRODUCT(($M$6:$M63&lt;&gt;"")*($R$6:$R63="")))</f>
        <v/>
      </c>
      <c r="F63" s="10">
        <f>IF(OR($K63="限特",$O63=""),"",SUMPRODUCT(($K$6:$K63&lt;&gt;"限特")*($O$6:$O63="○")))</f>
        <v>14</v>
      </c>
      <c r="G63" s="10" t="str">
        <f>IF(OR($K63&lt;&gt;"限特",$O63&lt;&gt;"○"),"",SUMPRODUCT(($K$6:$K63="限特")*($O$6:$O63="○")))</f>
        <v/>
      </c>
      <c r="H63" s="9" t="str">
        <f t="shared" si="3"/>
        <v/>
      </c>
      <c r="I63" s="10" t="s">
        <v>76</v>
      </c>
      <c r="J63" s="9" t="str">
        <f t="shared" si="4"/>
        <v>政令市</v>
      </c>
      <c r="K63" s="10" t="s">
        <v>15</v>
      </c>
      <c r="L63" s="11" t="s">
        <v>77</v>
      </c>
      <c r="M63" s="15"/>
      <c r="N63" s="156" t="s">
        <v>17</v>
      </c>
      <c r="O63" s="13" t="s">
        <v>14</v>
      </c>
      <c r="P63" s="12" t="s">
        <v>14</v>
      </c>
      <c r="Q63" s="12" t="s">
        <v>14</v>
      </c>
      <c r="R63" s="12"/>
      <c r="S63" s="12" t="s">
        <v>14</v>
      </c>
      <c r="T63" s="12"/>
      <c r="U63" s="12"/>
      <c r="V63" s="31"/>
    </row>
    <row r="64" spans="1:22" ht="13.5" customHeight="1" x14ac:dyDescent="0.15">
      <c r="A64" s="30">
        <f t="shared" si="2"/>
        <v>59</v>
      </c>
      <c r="B64" s="10">
        <f>IF($N64="","",COUNTA($N$6:$N64))</f>
        <v>30</v>
      </c>
      <c r="C64" s="10" t="str">
        <f>IF(OR($K64="限特",$Q64="○"),"",SUMPRODUCT(($K$6:$K64&lt;&gt;"限特")*($Q$6:$Q64="")))</f>
        <v/>
      </c>
      <c r="D64" s="10" t="str">
        <f>IF(OR($K64&lt;&gt;"限特",$Q64="○"),"",SUMPRODUCT(($K$6:$K64="限特")*($Q$6:$Q64="")))</f>
        <v/>
      </c>
      <c r="E64" s="10" t="str">
        <f>IF($M64="","",SUMPRODUCT(($M$6:$M64&lt;&gt;"")*($R$6:$R64="")))</f>
        <v/>
      </c>
      <c r="F64" s="10">
        <f>IF(OR($K64="限特",$O64=""),"",SUMPRODUCT(($K$6:$K64&lt;&gt;"限特")*($O$6:$O64="○")))</f>
        <v>15</v>
      </c>
      <c r="G64" s="10" t="str">
        <f>IF(OR($K64&lt;&gt;"限特",$O64&lt;&gt;"○"),"",SUMPRODUCT(($K$6:$K64="限特")*($O$6:$O64="○")))</f>
        <v/>
      </c>
      <c r="H64" s="9" t="str">
        <f t="shared" si="3"/>
        <v/>
      </c>
      <c r="I64" s="10" t="s">
        <v>76</v>
      </c>
      <c r="J64" s="9" t="str">
        <f t="shared" si="4"/>
        <v>４条２項</v>
      </c>
      <c r="K64" s="10" t="s">
        <v>22</v>
      </c>
      <c r="L64" s="11" t="s">
        <v>78</v>
      </c>
      <c r="M64" s="15"/>
      <c r="N64" s="156" t="s">
        <v>17</v>
      </c>
      <c r="O64" s="13" t="s">
        <v>14</v>
      </c>
      <c r="P64" s="12" t="s">
        <v>14</v>
      </c>
      <c r="Q64" s="12" t="s">
        <v>14</v>
      </c>
      <c r="R64" s="12"/>
      <c r="S64" s="12" t="s">
        <v>14</v>
      </c>
      <c r="T64" s="12"/>
      <c r="U64" s="12"/>
      <c r="V64" s="31"/>
    </row>
    <row r="65" spans="1:22" ht="13.5" customHeight="1" x14ac:dyDescent="0.15">
      <c r="A65" s="30">
        <f t="shared" si="2"/>
        <v>60</v>
      </c>
      <c r="B65" s="10">
        <f>IF($N65="","",COUNTA($N$6:$N65))</f>
        <v>31</v>
      </c>
      <c r="C65" s="10" t="str">
        <f>IF(OR($K65="限特",$Q65="○"),"",SUMPRODUCT(($K$6:$K65&lt;&gt;"限特")*($Q$6:$Q65="")))</f>
        <v/>
      </c>
      <c r="D65" s="10" t="str">
        <f>IF(OR($K65&lt;&gt;"限特",$Q65="○"),"",SUMPRODUCT(($K$6:$K65="限特")*($Q$6:$Q65="")))</f>
        <v/>
      </c>
      <c r="E65" s="10" t="str">
        <f>IF($M65="","",SUMPRODUCT(($M$6:$M65&lt;&gt;"")*($R$6:$R65="")))</f>
        <v/>
      </c>
      <c r="F65" s="10">
        <f>IF(OR($K65="限特",$O65=""),"",SUMPRODUCT(($K$6:$K65&lt;&gt;"限特")*($O$6:$O65="○")))</f>
        <v>16</v>
      </c>
      <c r="G65" s="10" t="str">
        <f>IF(OR($K65&lt;&gt;"限特",$O65&lt;&gt;"○"),"",SUMPRODUCT(($K$6:$K65="限特")*($O$6:$O65="○")))</f>
        <v/>
      </c>
      <c r="H65" s="9" t="str">
        <f t="shared" si="3"/>
        <v/>
      </c>
      <c r="I65" s="10" t="s">
        <v>76</v>
      </c>
      <c r="J65" s="9" t="str">
        <f t="shared" si="4"/>
        <v>〃</v>
      </c>
      <c r="K65" s="10" t="s">
        <v>22</v>
      </c>
      <c r="L65" s="11" t="s">
        <v>79</v>
      </c>
      <c r="M65" s="15"/>
      <c r="N65" s="156" t="s">
        <v>17</v>
      </c>
      <c r="O65" s="13" t="s">
        <v>14</v>
      </c>
      <c r="P65" s="12" t="s">
        <v>14</v>
      </c>
      <c r="Q65" s="12" t="s">
        <v>14</v>
      </c>
      <c r="R65" s="12"/>
      <c r="S65" s="12"/>
      <c r="T65" s="12"/>
      <c r="U65" s="12"/>
      <c r="V65" s="31"/>
    </row>
    <row r="66" spans="1:22" ht="13.5" customHeight="1" x14ac:dyDescent="0.15">
      <c r="A66" s="30">
        <f t="shared" si="2"/>
        <v>61</v>
      </c>
      <c r="B66" s="10">
        <f>IF($N66="","",COUNTA($N$6:$N66))</f>
        <v>32</v>
      </c>
      <c r="C66" s="10" t="str">
        <f>IF(OR($K66="限特",$Q66="○"),"",SUMPRODUCT(($K$6:$K66&lt;&gt;"限特")*($Q$6:$Q66="")))</f>
        <v/>
      </c>
      <c r="D66" s="10" t="str">
        <f>IF(OR($K66&lt;&gt;"限特",$Q66="○"),"",SUMPRODUCT(($K$6:$K66="限特")*($Q$6:$Q66="")))</f>
        <v/>
      </c>
      <c r="E66" s="10" t="str">
        <f>IF($M66="","",SUMPRODUCT(($M$6:$M66&lt;&gt;"")*($R$6:$R66="")))</f>
        <v/>
      </c>
      <c r="F66" s="10">
        <f>IF(OR($K66="限特",$O66=""),"",SUMPRODUCT(($K$6:$K66&lt;&gt;"限特")*($O$6:$O66="○")))</f>
        <v>17</v>
      </c>
      <c r="G66" s="10" t="str">
        <f>IF(OR($K66&lt;&gt;"限特",$O66&lt;&gt;"○"),"",SUMPRODUCT(($K$6:$K66="限特")*($O$6:$O66="○")))</f>
        <v/>
      </c>
      <c r="H66" s="9" t="str">
        <f t="shared" si="3"/>
        <v/>
      </c>
      <c r="I66" s="10" t="s">
        <v>76</v>
      </c>
      <c r="J66" s="9" t="str">
        <f t="shared" si="4"/>
        <v>〃</v>
      </c>
      <c r="K66" s="10" t="s">
        <v>22</v>
      </c>
      <c r="L66" s="11" t="s">
        <v>80</v>
      </c>
      <c r="M66" s="15"/>
      <c r="N66" s="156" t="s">
        <v>17</v>
      </c>
      <c r="O66" s="13" t="s">
        <v>14</v>
      </c>
      <c r="P66" s="12" t="s">
        <v>14</v>
      </c>
      <c r="Q66" s="12" t="s">
        <v>14</v>
      </c>
      <c r="R66" s="12"/>
      <c r="S66" s="12" t="s">
        <v>14</v>
      </c>
      <c r="T66" s="12"/>
      <c r="U66" s="12"/>
      <c r="V66" s="31"/>
    </row>
    <row r="67" spans="1:22" ht="13.5" customHeight="1" x14ac:dyDescent="0.15">
      <c r="A67" s="30">
        <f t="shared" ref="A67:A130" si="11">IF($L67&lt;&gt;"",ROW($L67)-(ROW(L$6)-1))</f>
        <v>62</v>
      </c>
      <c r="B67" s="10">
        <f>IF($N67="","",COUNTA($N$6:$N67))</f>
        <v>33</v>
      </c>
      <c r="C67" s="10" t="str">
        <f>IF(OR($K67="限特",$Q67="○"),"",SUMPRODUCT(($K$6:$K67&lt;&gt;"限特")*($Q$6:$Q67="")))</f>
        <v/>
      </c>
      <c r="D67" s="10" t="str">
        <f>IF(OR($K67&lt;&gt;"限特",$Q67="○"),"",SUMPRODUCT(($K$6:$K67="限特")*($Q$6:$Q67="")))</f>
        <v/>
      </c>
      <c r="E67" s="10" t="str">
        <f>IF($M67="","",SUMPRODUCT(($M$6:$M67&lt;&gt;"")*($R$6:$R67="")))</f>
        <v/>
      </c>
      <c r="F67" s="10" t="str">
        <f>IF(OR($K67="限特",$O67=""),"",SUMPRODUCT(($K$6:$K67&lt;&gt;"限特")*($O$6:$O67="○")))</f>
        <v/>
      </c>
      <c r="G67" s="10" t="str">
        <f>IF(OR($K67&lt;&gt;"限特",$O67&lt;&gt;"○"),"",SUMPRODUCT(($K$6:$K67="限特")*($O$6:$O67="○")))</f>
        <v/>
      </c>
      <c r="H67" s="9" t="str">
        <f t="shared" ref="H67:H130" si="12">IF(I67&lt;&gt;I66,I67,"")</f>
        <v>秋田県</v>
      </c>
      <c r="I67" s="10" t="s">
        <v>81</v>
      </c>
      <c r="J67" s="9" t="str">
        <f t="shared" ref="J67:J130" si="13">IF(K67&lt;&gt;K66,K67,"〃")</f>
        <v>都道府県</v>
      </c>
      <c r="K67" s="10" t="s">
        <v>13</v>
      </c>
      <c r="L67" s="11" t="s">
        <v>81</v>
      </c>
      <c r="M67" s="15"/>
      <c r="N67" s="156" t="s">
        <v>17</v>
      </c>
      <c r="O67" s="13" t="s">
        <v>18</v>
      </c>
      <c r="P67" s="12" t="s">
        <v>14</v>
      </c>
      <c r="Q67" s="12" t="s">
        <v>14</v>
      </c>
      <c r="R67" s="12"/>
      <c r="S67" s="12"/>
      <c r="T67" s="12"/>
      <c r="U67" s="12"/>
      <c r="V67" s="31"/>
    </row>
    <row r="68" spans="1:22" ht="13.5" customHeight="1" x14ac:dyDescent="0.15">
      <c r="A68" s="30">
        <f t="shared" si="11"/>
        <v>63</v>
      </c>
      <c r="B68" s="10">
        <f>IF($N68="","",COUNTA($N$6:$N68))</f>
        <v>34</v>
      </c>
      <c r="C68" s="10" t="str">
        <f>IF(OR($K68="限特",$Q68="○"),"",SUMPRODUCT(($K$6:$K68&lt;&gt;"限特")*($Q$6:$Q68="")))</f>
        <v/>
      </c>
      <c r="D68" s="10" t="str">
        <f>IF(OR($K68&lt;&gt;"限特",$Q68="○"),"",SUMPRODUCT(($K$6:$K68="限特")*($Q$6:$Q68="")))</f>
        <v/>
      </c>
      <c r="E68" s="10" t="str">
        <f>IF($M68="","",SUMPRODUCT(($M$6:$M68&lt;&gt;"")*($R$6:$R68="")))</f>
        <v/>
      </c>
      <c r="F68" s="10">
        <f>IF(OR($K68="限特",$O68=""),"",SUMPRODUCT(($K$6:$K68&lt;&gt;"限特")*($O$6:$O68="○")))</f>
        <v>18</v>
      </c>
      <c r="G68" s="10" t="str">
        <f>IF(OR($K68&lt;&gt;"限特",$O68&lt;&gt;"○"),"",SUMPRODUCT(($K$6:$K68="限特")*($O$6:$O68="○")))</f>
        <v/>
      </c>
      <c r="H68" s="9" t="str">
        <f t="shared" si="12"/>
        <v/>
      </c>
      <c r="I68" s="10" t="s">
        <v>81</v>
      </c>
      <c r="J68" s="9" t="str">
        <f t="shared" si="13"/>
        <v>４条１項</v>
      </c>
      <c r="K68" s="10" t="s">
        <v>19</v>
      </c>
      <c r="L68" s="11" t="s">
        <v>82</v>
      </c>
      <c r="M68" s="15"/>
      <c r="N68" s="156" t="s">
        <v>17</v>
      </c>
      <c r="O68" s="13" t="s">
        <v>14</v>
      </c>
      <c r="P68" s="12" t="s">
        <v>14</v>
      </c>
      <c r="Q68" s="12" t="s">
        <v>14</v>
      </c>
      <c r="R68" s="12"/>
      <c r="S68" s="12" t="s">
        <v>14</v>
      </c>
      <c r="T68" s="12" t="s">
        <v>14</v>
      </c>
      <c r="U68" s="12"/>
      <c r="V68" s="31"/>
    </row>
    <row r="69" spans="1:22" ht="13.5" customHeight="1" x14ac:dyDescent="0.15">
      <c r="A69" s="30">
        <f t="shared" si="11"/>
        <v>64</v>
      </c>
      <c r="B69" s="10">
        <f>IF($N69="","",COUNTA($N$6:$N69))</f>
        <v>35</v>
      </c>
      <c r="C69" s="10" t="str">
        <f>IF(OR($K69="限特",$Q69="○"),"",SUMPRODUCT(($K$6:$K69&lt;&gt;"限特")*($Q$6:$Q69="")))</f>
        <v/>
      </c>
      <c r="D69" s="10" t="str">
        <f>IF(OR($K69&lt;&gt;"限特",$Q69="○"),"",SUMPRODUCT(($K$6:$K69="限特")*($Q$6:$Q69="")))</f>
        <v/>
      </c>
      <c r="E69" s="10" t="str">
        <f>IF($M69="","",SUMPRODUCT(($M$6:$M69&lt;&gt;"")*($R$6:$R69="")))</f>
        <v/>
      </c>
      <c r="F69" s="10">
        <f>IF(OR($K69="限特",$O69=""),"",SUMPRODUCT(($K$6:$K69&lt;&gt;"限特")*($O$6:$O69="○")))</f>
        <v>19</v>
      </c>
      <c r="G69" s="10" t="str">
        <f>IF(OR($K69&lt;&gt;"限特",$O69&lt;&gt;"○"),"",SUMPRODUCT(($K$6:$K69="限特")*($O$6:$O69="○")))</f>
        <v/>
      </c>
      <c r="H69" s="9" t="str">
        <f t="shared" si="12"/>
        <v/>
      </c>
      <c r="I69" s="10" t="s">
        <v>81</v>
      </c>
      <c r="J69" s="9" t="str">
        <f t="shared" si="13"/>
        <v>４条２項</v>
      </c>
      <c r="K69" s="10" t="s">
        <v>22</v>
      </c>
      <c r="L69" s="11" t="s">
        <v>83</v>
      </c>
      <c r="M69" s="15"/>
      <c r="N69" s="156" t="s">
        <v>17</v>
      </c>
      <c r="O69" s="13" t="s">
        <v>14</v>
      </c>
      <c r="P69" s="12" t="s">
        <v>14</v>
      </c>
      <c r="Q69" s="12" t="s">
        <v>14</v>
      </c>
      <c r="R69" s="12"/>
      <c r="S69" s="12" t="s">
        <v>14</v>
      </c>
      <c r="T69" s="12"/>
      <c r="U69" s="12"/>
      <c r="V69" s="31"/>
    </row>
    <row r="70" spans="1:22" ht="13.5" customHeight="1" x14ac:dyDescent="0.15">
      <c r="A70" s="30">
        <f t="shared" si="11"/>
        <v>65</v>
      </c>
      <c r="B70" s="10" t="str">
        <f>IF($N70="","",COUNTA($N$6:$N70))</f>
        <v/>
      </c>
      <c r="C70" s="10" t="str">
        <f>IF(OR($K70="限特",$Q70="○"),"",SUMPRODUCT(($K$6:$K70&lt;&gt;"限特")*($Q$6:$Q70="")))</f>
        <v/>
      </c>
      <c r="D70" s="10" t="str">
        <f>IF(OR($K70&lt;&gt;"限特",$Q70="○"),"",SUMPRODUCT(($K$6:$K70="限特")*($Q$6:$Q70="")))</f>
        <v/>
      </c>
      <c r="E70" s="10" t="str">
        <f>IF($M70="","",SUMPRODUCT(($M$6:$M70&lt;&gt;"")*($R$6:$R70="")))</f>
        <v/>
      </c>
      <c r="F70" s="10" t="str">
        <f>IF(OR($K70="限特",$O70=""),"",SUMPRODUCT(($K$6:$K70&lt;&gt;"限特")*($O$6:$O70="○")))</f>
        <v/>
      </c>
      <c r="G70" s="10" t="str">
        <f>IF(OR($K70&lt;&gt;"限特",$O70&lt;&gt;"○"),"",SUMPRODUCT(($K$6:$K70="限特")*($O$6:$O70="○")))</f>
        <v/>
      </c>
      <c r="H70" s="9" t="str">
        <f t="shared" si="12"/>
        <v/>
      </c>
      <c r="I70" s="10" t="s">
        <v>81</v>
      </c>
      <c r="J70" s="9" t="str">
        <f t="shared" si="13"/>
        <v>限特</v>
      </c>
      <c r="K70" s="10" t="s">
        <v>30</v>
      </c>
      <c r="L70" s="11" t="s">
        <v>84</v>
      </c>
      <c r="M70" s="15"/>
      <c r="N70" s="156"/>
      <c r="O70" s="13" t="s">
        <v>18</v>
      </c>
      <c r="P70" s="12" t="s">
        <v>14</v>
      </c>
      <c r="Q70" s="12" t="s">
        <v>14</v>
      </c>
      <c r="R70" s="12"/>
      <c r="S70" s="12"/>
      <c r="T70" s="12"/>
      <c r="U70" s="12"/>
      <c r="V70" s="31"/>
    </row>
    <row r="71" spans="1:22" ht="13.5" customHeight="1" x14ac:dyDescent="0.15">
      <c r="A71" s="30">
        <f t="shared" si="11"/>
        <v>66</v>
      </c>
      <c r="B71" s="10" t="str">
        <f>IF($N71="","",COUNTA($N$6:$N71))</f>
        <v/>
      </c>
      <c r="C71" s="10" t="str">
        <f>IF(OR($K71="限特",$Q71="○"),"",SUMPRODUCT(($K$6:$K71&lt;&gt;"限特")*($Q$6:$Q71="")))</f>
        <v/>
      </c>
      <c r="D71" s="10" t="str">
        <f>IF(OR($K71&lt;&gt;"限特",$Q71="○"),"",SUMPRODUCT(($K$6:$K71="限特")*($Q$6:$Q71="")))</f>
        <v/>
      </c>
      <c r="E71" s="10" t="str">
        <f>IF($M71="","",SUMPRODUCT(($M$6:$M71&lt;&gt;"")*($R$6:$R71="")))</f>
        <v/>
      </c>
      <c r="F71" s="10" t="str">
        <f>IF(OR($K71="限特",$O71=""),"",SUMPRODUCT(($K$6:$K71&lt;&gt;"限特")*($O$6:$O71="○")))</f>
        <v/>
      </c>
      <c r="G71" s="10" t="str">
        <f>IF(OR($K71&lt;&gt;"限特",$O71&lt;&gt;"○"),"",SUMPRODUCT(($K$6:$K71="限特")*($O$6:$O71="○")))</f>
        <v/>
      </c>
      <c r="H71" s="9" t="str">
        <f t="shared" si="12"/>
        <v/>
      </c>
      <c r="I71" s="10" t="s">
        <v>81</v>
      </c>
      <c r="J71" s="9" t="str">
        <f t="shared" si="13"/>
        <v>〃</v>
      </c>
      <c r="K71" s="10" t="s">
        <v>30</v>
      </c>
      <c r="L71" s="11" t="s">
        <v>85</v>
      </c>
      <c r="M71" s="15"/>
      <c r="N71" s="156"/>
      <c r="O71" s="13" t="s">
        <v>18</v>
      </c>
      <c r="P71" s="12" t="s">
        <v>14</v>
      </c>
      <c r="Q71" s="12" t="s">
        <v>14</v>
      </c>
      <c r="R71" s="12"/>
      <c r="S71" s="12" t="s">
        <v>14</v>
      </c>
      <c r="T71" s="12"/>
      <c r="U71" s="12"/>
      <c r="V71" s="31"/>
    </row>
    <row r="72" spans="1:22" ht="13.5" customHeight="1" x14ac:dyDescent="0.15">
      <c r="A72" s="30">
        <f t="shared" si="11"/>
        <v>67</v>
      </c>
      <c r="B72" s="10">
        <f>IF($N72="","",COUNTA($N$6:$N72))</f>
        <v>36</v>
      </c>
      <c r="C72" s="10" t="str">
        <f>IF(OR($K72="限特",$Q72="○"),"",SUMPRODUCT(($K$6:$K72&lt;&gt;"限特")*($Q$6:$Q72="")))</f>
        <v/>
      </c>
      <c r="D72" s="10" t="str">
        <f>IF(OR($K72&lt;&gt;"限特",$Q72="○"),"",SUMPRODUCT(($K$6:$K72="限特")*($Q$6:$Q72="")))</f>
        <v/>
      </c>
      <c r="E72" s="10" t="str">
        <f>IF($M72="","",SUMPRODUCT(($M$6:$M72&lt;&gt;"")*($R$6:$R72="")))</f>
        <v/>
      </c>
      <c r="F72" s="10">
        <f>IF(OR($K72="限特",$O72=""),"",SUMPRODUCT(($K$6:$K72&lt;&gt;"限特")*($O$6:$O72="○")))</f>
        <v>20</v>
      </c>
      <c r="G72" s="10" t="str">
        <f>IF(OR($K72&lt;&gt;"限特",$O72&lt;&gt;"○"),"",SUMPRODUCT(($K$6:$K72="限特")*($O$6:$O72="○")))</f>
        <v/>
      </c>
      <c r="H72" s="9" t="str">
        <f t="shared" si="12"/>
        <v>山形県</v>
      </c>
      <c r="I72" s="10" t="s">
        <v>86</v>
      </c>
      <c r="J72" s="9" t="str">
        <f t="shared" si="13"/>
        <v>都道府県</v>
      </c>
      <c r="K72" s="10" t="s">
        <v>13</v>
      </c>
      <c r="L72" s="11" t="s">
        <v>86</v>
      </c>
      <c r="M72" s="15"/>
      <c r="N72" s="156" t="s">
        <v>17</v>
      </c>
      <c r="O72" s="13" t="s">
        <v>14</v>
      </c>
      <c r="P72" s="12" t="s">
        <v>14</v>
      </c>
      <c r="Q72" s="12" t="s">
        <v>14</v>
      </c>
      <c r="R72" s="12"/>
      <c r="S72" s="12" t="s">
        <v>14</v>
      </c>
      <c r="T72" s="12"/>
      <c r="U72" s="12"/>
      <c r="V72" s="31"/>
    </row>
    <row r="73" spans="1:22" ht="13.5" customHeight="1" x14ac:dyDescent="0.15">
      <c r="A73" s="30">
        <f t="shared" si="11"/>
        <v>68</v>
      </c>
      <c r="B73" s="10">
        <f>IF($N73="","",COUNTA($N$6:$N73))</f>
        <v>37</v>
      </c>
      <c r="C73" s="10" t="str">
        <f>IF(OR($K73="限特",$Q73="○"),"",SUMPRODUCT(($K$6:$K73&lt;&gt;"限特")*($Q$6:$Q73="")))</f>
        <v/>
      </c>
      <c r="D73" s="10" t="str">
        <f>IF(OR($K73&lt;&gt;"限特",$Q73="○"),"",SUMPRODUCT(($K$6:$K73="限特")*($Q$6:$Q73="")))</f>
        <v/>
      </c>
      <c r="E73" s="10" t="str">
        <f>IF($M73="","",SUMPRODUCT(($M$6:$M73&lt;&gt;"")*($R$6:$R73="")))</f>
        <v/>
      </c>
      <c r="F73" s="10">
        <f>IF(OR($K73="限特",$O73=""),"",SUMPRODUCT(($K$6:$K73&lt;&gt;"限特")*($O$6:$O73="○")))</f>
        <v>21</v>
      </c>
      <c r="G73" s="10" t="str">
        <f>IF(OR($K73&lt;&gt;"限特",$O73&lt;&gt;"○"),"",SUMPRODUCT(($K$6:$K73="限特")*($O$6:$O73="○")))</f>
        <v/>
      </c>
      <c r="H73" s="9" t="str">
        <f t="shared" si="12"/>
        <v/>
      </c>
      <c r="I73" s="10" t="s">
        <v>86</v>
      </c>
      <c r="J73" s="9" t="str">
        <f t="shared" si="13"/>
        <v>４条２項</v>
      </c>
      <c r="K73" s="10" t="s">
        <v>22</v>
      </c>
      <c r="L73" s="11" t="s">
        <v>87</v>
      </c>
      <c r="M73" s="15"/>
      <c r="N73" s="156" t="s">
        <v>17</v>
      </c>
      <c r="O73" s="13" t="s">
        <v>14</v>
      </c>
      <c r="P73" s="12" t="s">
        <v>14</v>
      </c>
      <c r="Q73" s="12" t="s">
        <v>14</v>
      </c>
      <c r="R73" s="12"/>
      <c r="S73" s="12" t="s">
        <v>14</v>
      </c>
      <c r="T73" s="12"/>
      <c r="U73" s="12"/>
      <c r="V73" s="31"/>
    </row>
    <row r="74" spans="1:22" ht="13.5" customHeight="1" x14ac:dyDescent="0.15">
      <c r="A74" s="30">
        <f t="shared" si="11"/>
        <v>69</v>
      </c>
      <c r="B74" s="10" t="str">
        <f>IF($N74="","",COUNTA($N$6:$N74))</f>
        <v/>
      </c>
      <c r="C74" s="10" t="str">
        <f>IF(OR($K74="限特",$Q74="○"),"",SUMPRODUCT(($K$6:$K74&lt;&gt;"限特")*($Q$6:$Q74="")))</f>
        <v/>
      </c>
      <c r="D74" s="10" t="str">
        <f>IF(OR($K74&lt;&gt;"限特",$Q74="○"),"",SUMPRODUCT(($K$6:$K74="限特")*($Q$6:$Q74="")))</f>
        <v/>
      </c>
      <c r="E74" s="10" t="str">
        <f>IF($M74="","",SUMPRODUCT(($M$6:$M74&lt;&gt;"")*($R$6:$R74="")))</f>
        <v/>
      </c>
      <c r="F74" s="10" t="str">
        <f>IF(OR($K74="限特",$O74=""),"",SUMPRODUCT(($K$6:$K74&lt;&gt;"限特")*($O$6:$O74="○")))</f>
        <v/>
      </c>
      <c r="G74" s="10">
        <f>IF(OR($K74&lt;&gt;"限特",$O74&lt;&gt;"○"),"",SUMPRODUCT(($K$6:$K74="限特")*($O$6:$O74="○")))</f>
        <v>9</v>
      </c>
      <c r="H74" s="9" t="str">
        <f t="shared" si="12"/>
        <v/>
      </c>
      <c r="I74" s="10" t="s">
        <v>86</v>
      </c>
      <c r="J74" s="9" t="str">
        <f t="shared" si="13"/>
        <v>限特</v>
      </c>
      <c r="K74" s="10" t="s">
        <v>30</v>
      </c>
      <c r="L74" s="11" t="s">
        <v>88</v>
      </c>
      <c r="M74" s="15"/>
      <c r="N74" s="156"/>
      <c r="O74" s="13" t="s">
        <v>14</v>
      </c>
      <c r="P74" s="12" t="s">
        <v>14</v>
      </c>
      <c r="Q74" s="12" t="s">
        <v>14</v>
      </c>
      <c r="R74" s="12"/>
      <c r="S74" s="12" t="s">
        <v>14</v>
      </c>
      <c r="T74" s="12"/>
      <c r="U74" s="12"/>
      <c r="V74" s="31"/>
    </row>
    <row r="75" spans="1:22" ht="13.5" customHeight="1" x14ac:dyDescent="0.15">
      <c r="A75" s="30">
        <f t="shared" si="11"/>
        <v>70</v>
      </c>
      <c r="B75" s="10">
        <f>IF($N75="","",COUNTA($N$6:$N75))</f>
        <v>38</v>
      </c>
      <c r="C75" s="10" t="str">
        <f>IF(OR($K75="限特",$Q75="○"),"",SUMPRODUCT(($K$6:$K75&lt;&gt;"限特")*($Q$6:$Q75="")))</f>
        <v/>
      </c>
      <c r="D75" s="10" t="str">
        <f>IF(OR($K75&lt;&gt;"限特",$Q75="○"),"",SUMPRODUCT(($K$6:$K75="限特")*($Q$6:$Q75="")))</f>
        <v/>
      </c>
      <c r="E75" s="10" t="str">
        <f>IF($M75="","",SUMPRODUCT(($M$6:$M75&lt;&gt;"")*($R$6:$R75="")))</f>
        <v/>
      </c>
      <c r="F75" s="10" t="str">
        <f>IF(OR($K75="限特",$O75=""),"",SUMPRODUCT(($K$6:$K75&lt;&gt;"限特")*($O$6:$O75="○")))</f>
        <v/>
      </c>
      <c r="G75" s="10">
        <f>IF(OR($K75&lt;&gt;"限特",$O75&lt;&gt;"○"),"",SUMPRODUCT(($K$6:$K75="限特")*($O$6:$O75="○")))</f>
        <v>10</v>
      </c>
      <c r="H75" s="9" t="str">
        <f t="shared" si="12"/>
        <v/>
      </c>
      <c r="I75" s="10" t="s">
        <v>86</v>
      </c>
      <c r="J75" s="9" t="str">
        <f t="shared" si="13"/>
        <v>〃</v>
      </c>
      <c r="K75" s="10" t="s">
        <v>30</v>
      </c>
      <c r="L75" s="11" t="s">
        <v>89</v>
      </c>
      <c r="M75" s="15"/>
      <c r="N75" s="156" t="s">
        <v>17</v>
      </c>
      <c r="O75" s="13" t="s">
        <v>14</v>
      </c>
      <c r="P75" s="12" t="s">
        <v>14</v>
      </c>
      <c r="Q75" s="12" t="s">
        <v>14</v>
      </c>
      <c r="R75" s="12"/>
      <c r="S75" s="12" t="s">
        <v>14</v>
      </c>
      <c r="T75" s="12"/>
      <c r="U75" s="12"/>
      <c r="V75" s="31"/>
    </row>
    <row r="76" spans="1:22" ht="13.5" customHeight="1" x14ac:dyDescent="0.15">
      <c r="A76" s="30">
        <f t="shared" si="11"/>
        <v>71</v>
      </c>
      <c r="B76" s="10" t="str">
        <f>IF($N76="","",COUNTA($N$6:$N76))</f>
        <v/>
      </c>
      <c r="C76" s="10" t="str">
        <f>IF(OR($K76="限特",$Q76="○"),"",SUMPRODUCT(($K$6:$K76&lt;&gt;"限特")*($Q$6:$Q76="")))</f>
        <v/>
      </c>
      <c r="D76" s="10" t="str">
        <f>IF(OR($K76&lt;&gt;"限特",$Q76="○"),"",SUMPRODUCT(($K$6:$K76="限特")*($Q$6:$Q76="")))</f>
        <v/>
      </c>
      <c r="E76" s="10" t="str">
        <f>IF($M76="","",SUMPRODUCT(($M$6:$M76&lt;&gt;"")*($R$6:$R76="")))</f>
        <v/>
      </c>
      <c r="F76" s="10" t="str">
        <f>IF(OR($K76="限特",$O76=""),"",SUMPRODUCT(($K$6:$K76&lt;&gt;"限特")*($O$6:$O76="○")))</f>
        <v/>
      </c>
      <c r="G76" s="10">
        <f>IF(OR($K76&lt;&gt;"限特",$O76&lt;&gt;"○"),"",SUMPRODUCT(($K$6:$K76="限特")*($O$6:$O76="○")))</f>
        <v>11</v>
      </c>
      <c r="H76" s="9" t="str">
        <f t="shared" si="12"/>
        <v/>
      </c>
      <c r="I76" s="10" t="s">
        <v>86</v>
      </c>
      <c r="J76" s="9" t="str">
        <f t="shared" si="13"/>
        <v>〃</v>
      </c>
      <c r="K76" s="10" t="s">
        <v>30</v>
      </c>
      <c r="L76" s="11" t="s">
        <v>90</v>
      </c>
      <c r="M76" s="15"/>
      <c r="N76" s="156"/>
      <c r="O76" s="13" t="s">
        <v>14</v>
      </c>
      <c r="P76" s="12" t="s">
        <v>14</v>
      </c>
      <c r="Q76" s="12" t="s">
        <v>14</v>
      </c>
      <c r="R76" s="12"/>
      <c r="S76" s="12" t="s">
        <v>14</v>
      </c>
      <c r="T76" s="12"/>
      <c r="U76" s="12"/>
      <c r="V76" s="31"/>
    </row>
    <row r="77" spans="1:22" ht="13.5" customHeight="1" x14ac:dyDescent="0.15">
      <c r="A77" s="30">
        <f t="shared" si="11"/>
        <v>72</v>
      </c>
      <c r="B77" s="10">
        <f>IF($N77="","",COUNTA($N$6:$N77))</f>
        <v>39</v>
      </c>
      <c r="C77" s="10" t="str">
        <f>IF(OR($K77="限特",$Q77="○"),"",SUMPRODUCT(($K$6:$K77&lt;&gt;"限特")*($Q$6:$Q77="")))</f>
        <v/>
      </c>
      <c r="D77" s="10" t="str">
        <f>IF(OR($K77&lt;&gt;"限特",$Q77="○"),"",SUMPRODUCT(($K$6:$K77="限特")*($Q$6:$Q77="")))</f>
        <v/>
      </c>
      <c r="E77" s="10" t="str">
        <f>IF($M77="","",SUMPRODUCT(($M$6:$M77&lt;&gt;"")*($R$6:$R77="")))</f>
        <v/>
      </c>
      <c r="F77" s="10" t="str">
        <f>IF(OR($K77="限特",$O77=""),"",SUMPRODUCT(($K$6:$K77&lt;&gt;"限特")*($O$6:$O77="○")))</f>
        <v/>
      </c>
      <c r="G77" s="10">
        <f>IF(OR($K77&lt;&gt;"限特",$O77&lt;&gt;"○"),"",SUMPRODUCT(($K$6:$K77="限特")*($O$6:$O77="○")))</f>
        <v>12</v>
      </c>
      <c r="H77" s="9" t="str">
        <f t="shared" si="12"/>
        <v/>
      </c>
      <c r="I77" s="10" t="s">
        <v>86</v>
      </c>
      <c r="J77" s="9" t="str">
        <f t="shared" si="13"/>
        <v>〃</v>
      </c>
      <c r="K77" s="10" t="s">
        <v>30</v>
      </c>
      <c r="L77" s="11" t="s">
        <v>91</v>
      </c>
      <c r="M77" s="15"/>
      <c r="N77" s="156" t="s">
        <v>17</v>
      </c>
      <c r="O77" s="13" t="s">
        <v>14</v>
      </c>
      <c r="P77" s="12" t="s">
        <v>14</v>
      </c>
      <c r="Q77" s="12" t="s">
        <v>14</v>
      </c>
      <c r="R77" s="12"/>
      <c r="S77" s="12" t="s">
        <v>14</v>
      </c>
      <c r="T77" s="12"/>
      <c r="U77" s="12"/>
      <c r="V77" s="31"/>
    </row>
    <row r="78" spans="1:22" ht="13.5" customHeight="1" x14ac:dyDescent="0.15">
      <c r="A78" s="30">
        <f t="shared" si="11"/>
        <v>73</v>
      </c>
      <c r="B78" s="10">
        <f>IF($N78="","",COUNTA($N$6:$N78))</f>
        <v>40</v>
      </c>
      <c r="C78" s="10" t="str">
        <f>IF(OR($K78="限特",$Q78="○"),"",SUMPRODUCT(($K$6:$K78&lt;&gt;"限特")*($Q$6:$Q78="")))</f>
        <v/>
      </c>
      <c r="D78" s="10" t="str">
        <f>IF(OR($K78&lt;&gt;"限特",$Q78="○"),"",SUMPRODUCT(($K$6:$K78="限特")*($Q$6:$Q78="")))</f>
        <v/>
      </c>
      <c r="E78" s="10" t="str">
        <f>IF($M78="","",SUMPRODUCT(($M$6:$M78&lt;&gt;"")*($R$6:$R78="")))</f>
        <v/>
      </c>
      <c r="F78" s="10">
        <f>IF(OR($K78="限特",$O78=""),"",SUMPRODUCT(($K$6:$K78&lt;&gt;"限特")*($O$6:$O78="○")))</f>
        <v>22</v>
      </c>
      <c r="G78" s="10" t="str">
        <f>IF(OR($K78&lt;&gt;"限特",$O78&lt;&gt;"○"),"",SUMPRODUCT(($K$6:$K78="限特")*($O$6:$O78="○")))</f>
        <v/>
      </c>
      <c r="H78" s="9" t="str">
        <f t="shared" si="12"/>
        <v>福島県</v>
      </c>
      <c r="I78" s="10" t="s">
        <v>92</v>
      </c>
      <c r="J78" s="9" t="str">
        <f t="shared" si="13"/>
        <v>都道府県</v>
      </c>
      <c r="K78" s="10" t="s">
        <v>13</v>
      </c>
      <c r="L78" s="11" t="s">
        <v>92</v>
      </c>
      <c r="M78" s="15"/>
      <c r="N78" s="156" t="s">
        <v>17</v>
      </c>
      <c r="O78" s="13" t="s">
        <v>14</v>
      </c>
      <c r="P78" s="12" t="s">
        <v>14</v>
      </c>
      <c r="Q78" s="12" t="s">
        <v>14</v>
      </c>
      <c r="R78" s="12"/>
      <c r="S78" s="12" t="s">
        <v>14</v>
      </c>
      <c r="T78" s="12"/>
      <c r="U78" s="12"/>
      <c r="V78" s="31"/>
    </row>
    <row r="79" spans="1:22" ht="13.5" customHeight="1" x14ac:dyDescent="0.15">
      <c r="A79" s="30">
        <f t="shared" si="11"/>
        <v>74</v>
      </c>
      <c r="B79" s="10">
        <f>IF($N79="","",COUNTA($N$6:$N79))</f>
        <v>41</v>
      </c>
      <c r="C79" s="10" t="str">
        <f>IF(OR($K79="限特",$Q79="○"),"",SUMPRODUCT(($K$6:$K79&lt;&gt;"限特")*($Q$6:$Q79="")))</f>
        <v/>
      </c>
      <c r="D79" s="10" t="str">
        <f>IF(OR($K79&lt;&gt;"限特",$Q79="○"),"",SUMPRODUCT(($K$6:$K79="限特")*($Q$6:$Q79="")))</f>
        <v/>
      </c>
      <c r="E79" s="10" t="str">
        <f>IF($M79="","",SUMPRODUCT(($M$6:$M79&lt;&gt;"")*($R$6:$R79="")))</f>
        <v/>
      </c>
      <c r="F79" s="10">
        <f>IF(OR($K79="限特",$O79=""),"",SUMPRODUCT(($K$6:$K79&lt;&gt;"限特")*($O$6:$O79="○")))</f>
        <v>23</v>
      </c>
      <c r="G79" s="10" t="str">
        <f>IF(OR($K79&lt;&gt;"限特",$O79&lt;&gt;"○"),"",SUMPRODUCT(($K$6:$K79="限特")*($O$6:$O79="○")))</f>
        <v/>
      </c>
      <c r="H79" s="9" t="str">
        <f t="shared" si="12"/>
        <v/>
      </c>
      <c r="I79" s="10" t="s">
        <v>92</v>
      </c>
      <c r="J79" s="9" t="str">
        <f t="shared" si="13"/>
        <v>４条１項</v>
      </c>
      <c r="K79" s="10" t="s">
        <v>19</v>
      </c>
      <c r="L79" s="11" t="s">
        <v>93</v>
      </c>
      <c r="M79" s="15"/>
      <c r="N79" s="156" t="s">
        <v>17</v>
      </c>
      <c r="O79" s="13" t="s">
        <v>14</v>
      </c>
      <c r="P79" s="12" t="s">
        <v>14</v>
      </c>
      <c r="Q79" s="12" t="s">
        <v>14</v>
      </c>
      <c r="R79" s="12"/>
      <c r="S79" s="12" t="s">
        <v>14</v>
      </c>
      <c r="T79" s="12"/>
      <c r="U79" s="12"/>
      <c r="V79" s="31"/>
    </row>
    <row r="80" spans="1:22" ht="13.5" customHeight="1" x14ac:dyDescent="0.15">
      <c r="A80" s="30">
        <f t="shared" si="11"/>
        <v>75</v>
      </c>
      <c r="B80" s="10" t="str">
        <f>IF($N80="","",COUNTA($N$6:$N80))</f>
        <v/>
      </c>
      <c r="C80" s="10" t="str">
        <f>IF(OR($K80="限特",$Q80="○"),"",SUMPRODUCT(($K$6:$K80&lt;&gt;"限特")*($Q$6:$Q80="")))</f>
        <v/>
      </c>
      <c r="D80" s="10" t="str">
        <f>IF(OR($K80&lt;&gt;"限特",$Q80="○"),"",SUMPRODUCT(($K$6:$K80="限特")*($Q$6:$Q80="")))</f>
        <v/>
      </c>
      <c r="E80" s="10" t="str">
        <f>IF($M80="","",SUMPRODUCT(($M$6:$M80&lt;&gt;"")*($R$6:$R80="")))</f>
        <v/>
      </c>
      <c r="F80" s="10">
        <f>IF(OR($K80="限特",$O80=""),"",SUMPRODUCT(($K$6:$K80&lt;&gt;"限特")*($O$6:$O80="○")))</f>
        <v>24</v>
      </c>
      <c r="G80" s="10" t="str">
        <f>IF(OR($K80&lt;&gt;"限特",$O80&lt;&gt;"○"),"",SUMPRODUCT(($K$6:$K80="限特")*($O$6:$O80="○")))</f>
        <v/>
      </c>
      <c r="H80" s="9" t="str">
        <f t="shared" si="12"/>
        <v/>
      </c>
      <c r="I80" s="10" t="s">
        <v>92</v>
      </c>
      <c r="J80" s="9" t="str">
        <f t="shared" si="13"/>
        <v>〃</v>
      </c>
      <c r="K80" s="10" t="s">
        <v>19</v>
      </c>
      <c r="L80" s="11" t="s">
        <v>94</v>
      </c>
      <c r="M80" s="15"/>
      <c r="N80" s="156"/>
      <c r="O80" s="13" t="s">
        <v>14</v>
      </c>
      <c r="P80" s="12" t="s">
        <v>14</v>
      </c>
      <c r="Q80" s="12" t="s">
        <v>14</v>
      </c>
      <c r="R80" s="12"/>
      <c r="S80" s="12" t="s">
        <v>14</v>
      </c>
      <c r="T80" s="12"/>
      <c r="U80" s="12"/>
      <c r="V80" s="31"/>
    </row>
    <row r="81" spans="1:22" ht="13.5" customHeight="1" x14ac:dyDescent="0.15">
      <c r="A81" s="30">
        <f t="shared" si="11"/>
        <v>76</v>
      </c>
      <c r="B81" s="10">
        <f>IF($N81="","",COUNTA($N$6:$N81))</f>
        <v>42</v>
      </c>
      <c r="C81" s="10" t="str">
        <f>IF(OR($K81="限特",$Q81="○"),"",SUMPRODUCT(($K$6:$K81&lt;&gt;"限特")*($Q$6:$Q81="")))</f>
        <v/>
      </c>
      <c r="D81" s="10" t="str">
        <f>IF(OR($K81&lt;&gt;"限特",$Q81="○"),"",SUMPRODUCT(($K$6:$K81="限特")*($Q$6:$Q81="")))</f>
        <v/>
      </c>
      <c r="E81" s="10" t="str">
        <f>IF($M81="","",SUMPRODUCT(($M$6:$M81&lt;&gt;"")*($R$6:$R81="")))</f>
        <v/>
      </c>
      <c r="F81" s="10">
        <f>IF(OR($K81="限特",$O81=""),"",SUMPRODUCT(($K$6:$K81&lt;&gt;"限特")*($O$6:$O81="○")))</f>
        <v>25</v>
      </c>
      <c r="G81" s="10" t="str">
        <f>IF(OR($K81&lt;&gt;"限特",$O81&lt;&gt;"○"),"",SUMPRODUCT(($K$6:$K81="限特")*($O$6:$O81="○")))</f>
        <v/>
      </c>
      <c r="H81" s="9" t="str">
        <f t="shared" si="12"/>
        <v/>
      </c>
      <c r="I81" s="10" t="s">
        <v>92</v>
      </c>
      <c r="J81" s="9" t="str">
        <f t="shared" si="13"/>
        <v>〃</v>
      </c>
      <c r="K81" s="10" t="s">
        <v>19</v>
      </c>
      <c r="L81" s="11" t="s">
        <v>95</v>
      </c>
      <c r="M81" s="15"/>
      <c r="N81" s="156" t="s">
        <v>17</v>
      </c>
      <c r="O81" s="13" t="s">
        <v>14</v>
      </c>
      <c r="P81" s="12" t="s">
        <v>14</v>
      </c>
      <c r="Q81" s="12" t="s">
        <v>14</v>
      </c>
      <c r="R81" s="12"/>
      <c r="S81" s="12" t="s">
        <v>14</v>
      </c>
      <c r="T81" s="12"/>
      <c r="U81" s="12"/>
      <c r="V81" s="31"/>
    </row>
    <row r="82" spans="1:22" ht="13.5" customHeight="1" x14ac:dyDescent="0.15">
      <c r="A82" s="30">
        <f t="shared" si="11"/>
        <v>77</v>
      </c>
      <c r="B82" s="10">
        <f>IF($N82="","",COUNTA($N$6:$N82))</f>
        <v>43</v>
      </c>
      <c r="C82" s="10" t="str">
        <f>IF(OR($K82="限特",$Q82="○"),"",SUMPRODUCT(($K$6:$K82&lt;&gt;"限特")*($Q$6:$Q82="")))</f>
        <v/>
      </c>
      <c r="D82" s="10" t="str">
        <f>IF(OR($K82&lt;&gt;"限特",$Q82="○"),"",SUMPRODUCT(($K$6:$K82="限特")*($Q$6:$Q82="")))</f>
        <v/>
      </c>
      <c r="E82" s="10" t="str">
        <f>IF($M82="","",SUMPRODUCT(($M$6:$M82&lt;&gt;"")*($R$6:$R82="")))</f>
        <v/>
      </c>
      <c r="F82" s="10" t="str">
        <f>IF(OR($K82="限特",$O82=""),"",SUMPRODUCT(($K$6:$K82&lt;&gt;"限特")*($O$6:$O82="○")))</f>
        <v/>
      </c>
      <c r="G82" s="10">
        <f>IF(OR($K82&lt;&gt;"限特",$O82&lt;&gt;"○"),"",SUMPRODUCT(($K$6:$K82="限特")*($O$6:$O82="○")))</f>
        <v>13</v>
      </c>
      <c r="H82" s="9" t="str">
        <f t="shared" si="12"/>
        <v/>
      </c>
      <c r="I82" s="10" t="s">
        <v>92</v>
      </c>
      <c r="J82" s="9" t="str">
        <f t="shared" si="13"/>
        <v>限特</v>
      </c>
      <c r="K82" s="10" t="s">
        <v>30</v>
      </c>
      <c r="L82" s="11" t="s">
        <v>96</v>
      </c>
      <c r="M82" s="15"/>
      <c r="N82" s="156" t="s">
        <v>17</v>
      </c>
      <c r="O82" s="13" t="s">
        <v>14</v>
      </c>
      <c r="P82" s="12" t="s">
        <v>14</v>
      </c>
      <c r="Q82" s="12" t="s">
        <v>14</v>
      </c>
      <c r="R82" s="12"/>
      <c r="S82" s="12" t="s">
        <v>14</v>
      </c>
      <c r="T82" s="12"/>
      <c r="U82" s="12"/>
      <c r="V82" s="31"/>
    </row>
    <row r="83" spans="1:22" ht="13.5" customHeight="1" x14ac:dyDescent="0.15">
      <c r="A83" s="30">
        <f t="shared" si="11"/>
        <v>78</v>
      </c>
      <c r="B83" s="10">
        <f>IF($N83="","",COUNTA($N$6:$N83))</f>
        <v>44</v>
      </c>
      <c r="C83" s="10" t="str">
        <f>IF(OR($K83="限特",$Q83="○"),"",SUMPRODUCT(($K$6:$K83&lt;&gt;"限特")*($Q$6:$Q83="")))</f>
        <v/>
      </c>
      <c r="D83" s="10" t="str">
        <f>IF(OR($K83&lt;&gt;"限特",$Q83="○"),"",SUMPRODUCT(($K$6:$K83="限特")*($Q$6:$Q83="")))</f>
        <v/>
      </c>
      <c r="E83" s="10" t="str">
        <f>IF($M83="","",SUMPRODUCT(($M$6:$M83&lt;&gt;"")*($R$6:$R83="")))</f>
        <v/>
      </c>
      <c r="F83" s="10" t="str">
        <f>IF(OR($K83="限特",$O83=""),"",SUMPRODUCT(($K$6:$K83&lt;&gt;"限特")*($O$6:$O83="○")))</f>
        <v/>
      </c>
      <c r="G83" s="10">
        <f>IF(OR($K83&lt;&gt;"限特",$O83&lt;&gt;"○"),"",SUMPRODUCT(($K$6:$K83="限特")*($O$6:$O83="○")))</f>
        <v>14</v>
      </c>
      <c r="H83" s="9" t="str">
        <f t="shared" si="12"/>
        <v/>
      </c>
      <c r="I83" s="10" t="s">
        <v>92</v>
      </c>
      <c r="J83" s="9" t="str">
        <f t="shared" si="13"/>
        <v>〃</v>
      </c>
      <c r="K83" s="10" t="s">
        <v>30</v>
      </c>
      <c r="L83" s="11" t="s">
        <v>97</v>
      </c>
      <c r="M83" s="15"/>
      <c r="N83" s="156" t="s">
        <v>17</v>
      </c>
      <c r="O83" s="13" t="s">
        <v>14</v>
      </c>
      <c r="P83" s="12" t="s">
        <v>14</v>
      </c>
      <c r="Q83" s="12" t="s">
        <v>14</v>
      </c>
      <c r="R83" s="12"/>
      <c r="S83" s="12" t="s">
        <v>14</v>
      </c>
      <c r="T83" s="12"/>
      <c r="U83" s="12"/>
      <c r="V83" s="31"/>
    </row>
    <row r="84" spans="1:22" ht="13.5" customHeight="1" x14ac:dyDescent="0.15">
      <c r="A84" s="30">
        <f t="shared" si="11"/>
        <v>79</v>
      </c>
      <c r="B84" s="10">
        <f>IF($N84="","",COUNTA($N$6:$N84))</f>
        <v>45</v>
      </c>
      <c r="C84" s="10" t="str">
        <f>IF(OR($K84="限特",$Q84="○"),"",SUMPRODUCT(($K$6:$K84&lt;&gt;"限特")*($Q$6:$Q84="")))</f>
        <v/>
      </c>
      <c r="D84" s="10" t="str">
        <f>IF(OR($K84&lt;&gt;"限特",$Q84="○"),"",SUMPRODUCT(($K$6:$K84="限特")*($Q$6:$Q84="")))</f>
        <v/>
      </c>
      <c r="E84" s="10" t="str">
        <f>IF($M84="","",SUMPRODUCT(($M$6:$M84&lt;&gt;"")*($R$6:$R84="")))</f>
        <v/>
      </c>
      <c r="F84" s="10">
        <f>IF(OR($K84="限特",$O84=""),"",SUMPRODUCT(($K$6:$K84&lt;&gt;"限特")*($O$6:$O84="○")))</f>
        <v>26</v>
      </c>
      <c r="G84" s="10" t="str">
        <f>IF(OR($K84&lt;&gt;"限特",$O84&lt;&gt;"○"),"",SUMPRODUCT(($K$6:$K84="限特")*($O$6:$O84="○")))</f>
        <v/>
      </c>
      <c r="H84" s="9" t="str">
        <f t="shared" si="12"/>
        <v>茨城県</v>
      </c>
      <c r="I84" s="10" t="s">
        <v>98</v>
      </c>
      <c r="J84" s="9" t="str">
        <f t="shared" si="13"/>
        <v>都道府県</v>
      </c>
      <c r="K84" s="10" t="s">
        <v>13</v>
      </c>
      <c r="L84" s="11" t="s">
        <v>98</v>
      </c>
      <c r="M84" s="15"/>
      <c r="N84" s="156" t="s">
        <v>17</v>
      </c>
      <c r="O84" s="13" t="s">
        <v>14</v>
      </c>
      <c r="P84" s="12" t="s">
        <v>14</v>
      </c>
      <c r="Q84" s="12" t="s">
        <v>14</v>
      </c>
      <c r="R84" s="12"/>
      <c r="S84" s="12" t="s">
        <v>14</v>
      </c>
      <c r="T84" s="12"/>
      <c r="U84" s="12"/>
      <c r="V84" s="31"/>
    </row>
    <row r="85" spans="1:22" ht="13.5" customHeight="1" x14ac:dyDescent="0.15">
      <c r="A85" s="30">
        <f t="shared" si="11"/>
        <v>80</v>
      </c>
      <c r="B85" s="10" t="str">
        <f>IF($N85="","",COUNTA($N$6:$N85))</f>
        <v/>
      </c>
      <c r="C85" s="10" t="str">
        <f>IF(OR($K85="限特",$Q85="○"),"",SUMPRODUCT(($K$6:$K85&lt;&gt;"限特")*($Q$6:$Q85="")))</f>
        <v/>
      </c>
      <c r="D85" s="10" t="str">
        <f>IF(OR($K85&lt;&gt;"限特",$Q85="○"),"",SUMPRODUCT(($K$6:$K85="限特")*($Q$6:$Q85="")))</f>
        <v/>
      </c>
      <c r="E85" s="10" t="str">
        <f>IF($M85="","",SUMPRODUCT(($M$6:$M85&lt;&gt;"")*($R$6:$R85="")))</f>
        <v/>
      </c>
      <c r="F85" s="10">
        <f>IF(OR($K85="限特",$O85=""),"",SUMPRODUCT(($K$6:$K85&lt;&gt;"限特")*($O$6:$O85="○")))</f>
        <v>27</v>
      </c>
      <c r="G85" s="10" t="str">
        <f>IF(OR($K85&lt;&gt;"限特",$O85&lt;&gt;"○"),"",SUMPRODUCT(($K$6:$K85="限特")*($O$6:$O85="○")))</f>
        <v/>
      </c>
      <c r="H85" s="9" t="str">
        <f t="shared" si="12"/>
        <v/>
      </c>
      <c r="I85" s="10" t="s">
        <v>98</v>
      </c>
      <c r="J85" s="9" t="str">
        <f t="shared" si="13"/>
        <v>４条１項</v>
      </c>
      <c r="K85" s="10" t="s">
        <v>19</v>
      </c>
      <c r="L85" s="11" t="s">
        <v>99</v>
      </c>
      <c r="M85" s="15"/>
      <c r="N85" s="156"/>
      <c r="O85" s="13" t="s">
        <v>14</v>
      </c>
      <c r="P85" s="12" t="s">
        <v>14</v>
      </c>
      <c r="Q85" s="12" t="s">
        <v>14</v>
      </c>
      <c r="R85" s="12"/>
      <c r="S85" s="12" t="s">
        <v>14</v>
      </c>
      <c r="T85" s="12"/>
      <c r="U85" s="12"/>
      <c r="V85" s="31"/>
    </row>
    <row r="86" spans="1:22" ht="13.5" customHeight="1" x14ac:dyDescent="0.15">
      <c r="A86" s="30">
        <f t="shared" si="11"/>
        <v>81</v>
      </c>
      <c r="B86" s="10">
        <f>IF($N86="","",COUNTA($N$6:$N86))</f>
        <v>46</v>
      </c>
      <c r="C86" s="10" t="str">
        <f>IF(OR($K86="限特",$Q86="○"),"",SUMPRODUCT(($K$6:$K86&lt;&gt;"限特")*($Q$6:$Q86="")))</f>
        <v/>
      </c>
      <c r="D86" s="10" t="str">
        <f>IF(OR($K86&lt;&gt;"限特",$Q86="○"),"",SUMPRODUCT(($K$6:$K86="限特")*($Q$6:$Q86="")))</f>
        <v/>
      </c>
      <c r="E86" s="10" t="str">
        <f>IF($M86="","",SUMPRODUCT(($M$6:$M86&lt;&gt;"")*($R$6:$R86="")))</f>
        <v/>
      </c>
      <c r="F86" s="10">
        <f>IF(OR($K86="限特",$O86=""),"",SUMPRODUCT(($K$6:$K86&lt;&gt;"限特")*($O$6:$O86="○")))</f>
        <v>28</v>
      </c>
      <c r="G86" s="10" t="str">
        <f>IF(OR($K86&lt;&gt;"限特",$O86&lt;&gt;"○"),"",SUMPRODUCT(($K$6:$K86="限特")*($O$6:$O86="○")))</f>
        <v/>
      </c>
      <c r="H86" s="9" t="str">
        <f t="shared" si="12"/>
        <v/>
      </c>
      <c r="I86" s="10" t="s">
        <v>98</v>
      </c>
      <c r="J86" s="9" t="str">
        <f t="shared" si="13"/>
        <v>４条２項</v>
      </c>
      <c r="K86" s="10" t="s">
        <v>22</v>
      </c>
      <c r="L86" s="11" t="s">
        <v>100</v>
      </c>
      <c r="M86" s="15"/>
      <c r="N86" s="156" t="s">
        <v>17</v>
      </c>
      <c r="O86" s="13" t="s">
        <v>14</v>
      </c>
      <c r="P86" s="12" t="s">
        <v>14</v>
      </c>
      <c r="Q86" s="12" t="s">
        <v>14</v>
      </c>
      <c r="R86" s="12"/>
      <c r="S86" s="12" t="s">
        <v>14</v>
      </c>
      <c r="T86" s="12"/>
      <c r="U86" s="12"/>
      <c r="V86" s="31"/>
    </row>
    <row r="87" spans="1:22" ht="13.5" customHeight="1" x14ac:dyDescent="0.15">
      <c r="A87" s="30">
        <f t="shared" si="11"/>
        <v>82</v>
      </c>
      <c r="B87" s="10">
        <f>IF($N87="","",COUNTA($N$6:$N87))</f>
        <v>47</v>
      </c>
      <c r="C87" s="10" t="str">
        <f>IF(OR($K87="限特",$Q87="○"),"",SUMPRODUCT(($K$6:$K87&lt;&gt;"限特")*($Q$6:$Q87="")))</f>
        <v/>
      </c>
      <c r="D87" s="10" t="str">
        <f>IF(OR($K87&lt;&gt;"限特",$Q87="○"),"",SUMPRODUCT(($K$6:$K87="限特")*($Q$6:$Q87="")))</f>
        <v/>
      </c>
      <c r="E87" s="10" t="str">
        <f>IF($M87="","",SUMPRODUCT(($M$6:$M87&lt;&gt;"")*($R$6:$R87="")))</f>
        <v/>
      </c>
      <c r="F87" s="10">
        <f>IF(OR($K87="限特",$O87=""),"",SUMPRODUCT(($K$6:$K87&lt;&gt;"限特")*($O$6:$O87="○")))</f>
        <v>29</v>
      </c>
      <c r="G87" s="10" t="str">
        <f>IF(OR($K87&lt;&gt;"限特",$O87&lt;&gt;"○"),"",SUMPRODUCT(($K$6:$K87="限特")*($O$6:$O87="○")))</f>
        <v/>
      </c>
      <c r="H87" s="9" t="str">
        <f t="shared" si="12"/>
        <v/>
      </c>
      <c r="I87" s="10" t="s">
        <v>98</v>
      </c>
      <c r="J87" s="9" t="str">
        <f t="shared" si="13"/>
        <v>〃</v>
      </c>
      <c r="K87" s="10" t="s">
        <v>22</v>
      </c>
      <c r="L87" s="11" t="s">
        <v>101</v>
      </c>
      <c r="M87" s="15"/>
      <c r="N87" s="156" t="s">
        <v>17</v>
      </c>
      <c r="O87" s="13" t="s">
        <v>14</v>
      </c>
      <c r="P87" s="12" t="s">
        <v>14</v>
      </c>
      <c r="Q87" s="12" t="s">
        <v>14</v>
      </c>
      <c r="R87" s="12"/>
      <c r="S87" s="12" t="s">
        <v>14</v>
      </c>
      <c r="T87" s="12"/>
      <c r="U87" s="12"/>
      <c r="V87" s="31"/>
    </row>
    <row r="88" spans="1:22" ht="13.5" customHeight="1" x14ac:dyDescent="0.15">
      <c r="A88" s="30">
        <f t="shared" si="11"/>
        <v>83</v>
      </c>
      <c r="B88" s="10">
        <f>IF($N88="","",COUNTA($N$6:$N88))</f>
        <v>48</v>
      </c>
      <c r="C88" s="10" t="str">
        <f>IF(OR($K88="限特",$Q88="○"),"",SUMPRODUCT(($K$6:$K88&lt;&gt;"限特")*($Q$6:$Q88="")))</f>
        <v/>
      </c>
      <c r="D88" s="10" t="str">
        <f>IF(OR($K88&lt;&gt;"限特",$Q88="○"),"",SUMPRODUCT(($K$6:$K88="限特")*($Q$6:$Q88="")))</f>
        <v/>
      </c>
      <c r="E88" s="10" t="str">
        <f>IF($M88="","",SUMPRODUCT(($M$6:$M88&lt;&gt;"")*($R$6:$R88="")))</f>
        <v/>
      </c>
      <c r="F88" s="10">
        <f>IF(OR($K88="限特",$O88=""),"",SUMPRODUCT(($K$6:$K88&lt;&gt;"限特")*($O$6:$O88="○")))</f>
        <v>30</v>
      </c>
      <c r="G88" s="10" t="str">
        <f>IF(OR($K88&lt;&gt;"限特",$O88&lt;&gt;"○"),"",SUMPRODUCT(($K$6:$K88="限特")*($O$6:$O88="○")))</f>
        <v/>
      </c>
      <c r="H88" s="9" t="str">
        <f t="shared" si="12"/>
        <v/>
      </c>
      <c r="I88" s="10" t="s">
        <v>98</v>
      </c>
      <c r="J88" s="9" t="str">
        <f t="shared" si="13"/>
        <v>〃</v>
      </c>
      <c r="K88" s="10" t="s">
        <v>22</v>
      </c>
      <c r="L88" s="11" t="s">
        <v>102</v>
      </c>
      <c r="M88" s="15"/>
      <c r="N88" s="156" t="s">
        <v>17</v>
      </c>
      <c r="O88" s="13" t="s">
        <v>14</v>
      </c>
      <c r="P88" s="12" t="s">
        <v>14</v>
      </c>
      <c r="Q88" s="12" t="s">
        <v>14</v>
      </c>
      <c r="R88" s="12"/>
      <c r="S88" s="12" t="s">
        <v>14</v>
      </c>
      <c r="T88" s="12"/>
      <c r="U88" s="12"/>
      <c r="V88" s="31"/>
    </row>
    <row r="89" spans="1:22" ht="13.5" customHeight="1" x14ac:dyDescent="0.15">
      <c r="A89" s="30">
        <f t="shared" si="11"/>
        <v>84</v>
      </c>
      <c r="B89" s="10" t="str">
        <f>IF($N89="","",COUNTA($N$6:$N89))</f>
        <v/>
      </c>
      <c r="C89" s="10" t="str">
        <f>IF(OR($K89="限特",$Q89="○"),"",SUMPRODUCT(($K$6:$K89&lt;&gt;"限特")*($Q$6:$Q89="")))</f>
        <v/>
      </c>
      <c r="D89" s="10" t="str">
        <f>IF(OR($K89&lt;&gt;"限特",$Q89="○"),"",SUMPRODUCT(($K$6:$K89="限特")*($Q$6:$Q89="")))</f>
        <v/>
      </c>
      <c r="E89" s="10" t="str">
        <f>IF($M89="","",SUMPRODUCT(($M$6:$M89&lt;&gt;"")*($R$6:$R89="")))</f>
        <v/>
      </c>
      <c r="F89" s="10">
        <f>IF(OR($K89="限特",$O89=""),"",SUMPRODUCT(($K$6:$K89&lt;&gt;"限特")*($O$6:$O89="○")))</f>
        <v>31</v>
      </c>
      <c r="G89" s="10" t="str">
        <f>IF(OR($K89&lt;&gt;"限特",$O89&lt;&gt;"○"),"",SUMPRODUCT(($K$6:$K89="限特")*($O$6:$O89="○")))</f>
        <v/>
      </c>
      <c r="H89" s="9" t="str">
        <f t="shared" si="12"/>
        <v/>
      </c>
      <c r="I89" s="10" t="s">
        <v>98</v>
      </c>
      <c r="J89" s="9" t="str">
        <f t="shared" si="13"/>
        <v>〃</v>
      </c>
      <c r="K89" s="10" t="s">
        <v>22</v>
      </c>
      <c r="L89" s="11" t="s">
        <v>103</v>
      </c>
      <c r="M89" s="15"/>
      <c r="N89" s="156"/>
      <c r="O89" s="13" t="s">
        <v>14</v>
      </c>
      <c r="P89" s="12" t="s">
        <v>14</v>
      </c>
      <c r="Q89" s="12" t="s">
        <v>14</v>
      </c>
      <c r="R89" s="12"/>
      <c r="S89" s="12"/>
      <c r="T89" s="12"/>
      <c r="U89" s="12"/>
      <c r="V89" s="31"/>
    </row>
    <row r="90" spans="1:22" ht="13.5" customHeight="1" x14ac:dyDescent="0.15">
      <c r="A90" s="30">
        <f t="shared" si="11"/>
        <v>85</v>
      </c>
      <c r="B90" s="10" t="str">
        <f>IF($N90="","",COUNTA($N$6:$N90))</f>
        <v/>
      </c>
      <c r="C90" s="10" t="str">
        <f>IF(OR($K90="限特",$Q90="○"),"",SUMPRODUCT(($K$6:$K90&lt;&gt;"限特")*($Q$6:$Q90="")))</f>
        <v/>
      </c>
      <c r="D90" s="10" t="str">
        <f>IF(OR($K90&lt;&gt;"限特",$Q90="○"),"",SUMPRODUCT(($K$6:$K90="限特")*($Q$6:$Q90="")))</f>
        <v/>
      </c>
      <c r="E90" s="10" t="str">
        <f>IF($M90="","",SUMPRODUCT(($M$6:$M90&lt;&gt;"")*($R$6:$R90="")))</f>
        <v/>
      </c>
      <c r="F90" s="10">
        <f>IF(OR($K90="限特",$O90=""),"",SUMPRODUCT(($K$6:$K90&lt;&gt;"限特")*($O$6:$O90="○")))</f>
        <v>32</v>
      </c>
      <c r="G90" s="10" t="str">
        <f>IF(OR($K90&lt;&gt;"限特",$O90&lt;&gt;"○"),"",SUMPRODUCT(($K$6:$K90="限特")*($O$6:$O90="○")))</f>
        <v/>
      </c>
      <c r="H90" s="9" t="str">
        <f t="shared" si="12"/>
        <v/>
      </c>
      <c r="I90" s="10" t="s">
        <v>98</v>
      </c>
      <c r="J90" s="9" t="str">
        <f t="shared" si="13"/>
        <v>〃</v>
      </c>
      <c r="K90" s="10" t="s">
        <v>22</v>
      </c>
      <c r="L90" s="11" t="s">
        <v>104</v>
      </c>
      <c r="M90" s="15"/>
      <c r="N90" s="156"/>
      <c r="O90" s="13" t="s">
        <v>14</v>
      </c>
      <c r="P90" s="12" t="s">
        <v>14</v>
      </c>
      <c r="Q90" s="12" t="s">
        <v>14</v>
      </c>
      <c r="R90" s="12"/>
      <c r="S90" s="12" t="s">
        <v>14</v>
      </c>
      <c r="T90" s="12"/>
      <c r="U90" s="12"/>
      <c r="V90" s="31"/>
    </row>
    <row r="91" spans="1:22" ht="13.5" customHeight="1" x14ac:dyDescent="0.15">
      <c r="A91" s="30">
        <f t="shared" si="11"/>
        <v>86</v>
      </c>
      <c r="B91" s="10">
        <f>IF($N91="","",COUNTA($N$6:$N91))</f>
        <v>49</v>
      </c>
      <c r="C91" s="10" t="str">
        <f>IF(OR($K91="限特",$Q91="○"),"",SUMPRODUCT(($K$6:$K91&lt;&gt;"限特")*($Q$6:$Q91="")))</f>
        <v/>
      </c>
      <c r="D91" s="10" t="str">
        <f>IF(OR($K91&lt;&gt;"限特",$Q91="○"),"",SUMPRODUCT(($K$6:$K91="限特")*($Q$6:$Q91="")))</f>
        <v/>
      </c>
      <c r="E91" s="10" t="str">
        <f>IF($M91="","",SUMPRODUCT(($M$6:$M91&lt;&gt;"")*($R$6:$R91="")))</f>
        <v/>
      </c>
      <c r="F91" s="10">
        <f>IF(OR($K91="限特",$O91=""),"",SUMPRODUCT(($K$6:$K91&lt;&gt;"限特")*($O$6:$O91="○")))</f>
        <v>33</v>
      </c>
      <c r="G91" s="10" t="str">
        <f>IF(OR($K91&lt;&gt;"限特",$O91&lt;&gt;"○"),"",SUMPRODUCT(($K$6:$K91="限特")*($O$6:$O91="○")))</f>
        <v/>
      </c>
      <c r="H91" s="9" t="str">
        <f t="shared" si="12"/>
        <v/>
      </c>
      <c r="I91" s="10" t="s">
        <v>98</v>
      </c>
      <c r="J91" s="9" t="str">
        <f t="shared" si="13"/>
        <v>〃</v>
      </c>
      <c r="K91" s="10" t="s">
        <v>22</v>
      </c>
      <c r="L91" s="11" t="s">
        <v>105</v>
      </c>
      <c r="M91" s="15"/>
      <c r="N91" s="156" t="s">
        <v>17</v>
      </c>
      <c r="O91" s="13" t="s">
        <v>14</v>
      </c>
      <c r="P91" s="12" t="s">
        <v>14</v>
      </c>
      <c r="Q91" s="12" t="s">
        <v>14</v>
      </c>
      <c r="R91" s="12"/>
      <c r="S91" s="12" t="s">
        <v>14</v>
      </c>
      <c r="T91" s="12"/>
      <c r="U91" s="12"/>
      <c r="V91" s="31"/>
    </row>
    <row r="92" spans="1:22" ht="13.5" customHeight="1" x14ac:dyDescent="0.15">
      <c r="A92" s="30">
        <f t="shared" si="11"/>
        <v>87</v>
      </c>
      <c r="B92" s="10">
        <f>IF($N92="","",COUNTA($N$6:$N92))</f>
        <v>50</v>
      </c>
      <c r="C92" s="10" t="str">
        <f>IF(OR($K92="限特",$Q92="○"),"",SUMPRODUCT(($K$6:$K92&lt;&gt;"限特")*($Q$6:$Q92="")))</f>
        <v/>
      </c>
      <c r="D92" s="10" t="str">
        <f>IF(OR($K92&lt;&gt;"限特",$Q92="○"),"",SUMPRODUCT(($K$6:$K92="限特")*($Q$6:$Q92="")))</f>
        <v/>
      </c>
      <c r="E92" s="10" t="str">
        <f>IF($M92="","",SUMPRODUCT(($M$6:$M92&lt;&gt;"")*($R$6:$R92="")))</f>
        <v/>
      </c>
      <c r="F92" s="10">
        <f>IF(OR($K92="限特",$O92=""),"",SUMPRODUCT(($K$6:$K92&lt;&gt;"限特")*($O$6:$O92="○")))</f>
        <v>34</v>
      </c>
      <c r="G92" s="10" t="str">
        <f>IF(OR($K92&lt;&gt;"限特",$O92&lt;&gt;"○"),"",SUMPRODUCT(($K$6:$K92="限特")*($O$6:$O92="○")))</f>
        <v/>
      </c>
      <c r="H92" s="9" t="str">
        <f t="shared" si="12"/>
        <v/>
      </c>
      <c r="I92" s="10" t="s">
        <v>98</v>
      </c>
      <c r="J92" s="9" t="str">
        <f t="shared" si="13"/>
        <v>〃</v>
      </c>
      <c r="K92" s="10" t="s">
        <v>22</v>
      </c>
      <c r="L92" s="11" t="s">
        <v>106</v>
      </c>
      <c r="M92" s="15"/>
      <c r="N92" s="156" t="s">
        <v>17</v>
      </c>
      <c r="O92" s="13" t="s">
        <v>14</v>
      </c>
      <c r="P92" s="12" t="s">
        <v>14</v>
      </c>
      <c r="Q92" s="12" t="s">
        <v>14</v>
      </c>
      <c r="R92" s="12"/>
      <c r="S92" s="12" t="s">
        <v>14</v>
      </c>
      <c r="T92" s="12"/>
      <c r="U92" s="12"/>
      <c r="V92" s="31"/>
    </row>
    <row r="93" spans="1:22" ht="13.5" customHeight="1" x14ac:dyDescent="0.15">
      <c r="A93" s="30">
        <f t="shared" si="11"/>
        <v>88</v>
      </c>
      <c r="B93" s="10" t="str">
        <f>IF($N93="","",COUNTA($N$6:$N93))</f>
        <v/>
      </c>
      <c r="C93" s="10" t="str">
        <f>IF(OR($K93="限特",$Q93="○"),"",SUMPRODUCT(($K$6:$K93&lt;&gt;"限特")*($Q$6:$Q93="")))</f>
        <v/>
      </c>
      <c r="D93" s="10" t="str">
        <f>IF(OR($K93&lt;&gt;"限特",$Q93="○"),"",SUMPRODUCT(($K$6:$K93="限特")*($Q$6:$Q93="")))</f>
        <v/>
      </c>
      <c r="E93" s="10" t="str">
        <f>IF($M93="","",SUMPRODUCT(($M$6:$M93&lt;&gt;"")*($R$6:$R93="")))</f>
        <v/>
      </c>
      <c r="F93" s="10">
        <f>IF(OR($K93="限特",$O93=""),"",SUMPRODUCT(($K$6:$K93&lt;&gt;"限特")*($O$6:$O93="○")))</f>
        <v>35</v>
      </c>
      <c r="G93" s="10" t="str">
        <f>IF(OR($K93&lt;&gt;"限特",$O93&lt;&gt;"○"),"",SUMPRODUCT(($K$6:$K93="限特")*($O$6:$O93="○")))</f>
        <v/>
      </c>
      <c r="H93" s="9" t="str">
        <f t="shared" si="12"/>
        <v/>
      </c>
      <c r="I93" s="10" t="s">
        <v>98</v>
      </c>
      <c r="J93" s="9" t="str">
        <f t="shared" si="13"/>
        <v>〃</v>
      </c>
      <c r="K93" s="10" t="s">
        <v>22</v>
      </c>
      <c r="L93" s="11" t="s">
        <v>107</v>
      </c>
      <c r="M93" s="15"/>
      <c r="N93" s="156"/>
      <c r="O93" s="13" t="s">
        <v>14</v>
      </c>
      <c r="P93" s="12" t="s">
        <v>14</v>
      </c>
      <c r="Q93" s="12" t="s">
        <v>14</v>
      </c>
      <c r="R93" s="12"/>
      <c r="S93" s="12" t="s">
        <v>14</v>
      </c>
      <c r="T93" s="12"/>
      <c r="U93" s="12"/>
      <c r="V93" s="31"/>
    </row>
    <row r="94" spans="1:22" ht="13.5" customHeight="1" x14ac:dyDescent="0.15">
      <c r="A94" s="30">
        <f t="shared" si="11"/>
        <v>89</v>
      </c>
      <c r="B94" s="10">
        <f>IF($N94="","",COUNTA($N$6:$N94))</f>
        <v>51</v>
      </c>
      <c r="C94" s="10" t="str">
        <f>IF(OR($K94="限特",$Q94="○"),"",SUMPRODUCT(($K$6:$K94&lt;&gt;"限特")*($Q$6:$Q94="")))</f>
        <v/>
      </c>
      <c r="D94" s="10" t="str">
        <f>IF(OR($K94&lt;&gt;"限特",$Q94="○"),"",SUMPRODUCT(($K$6:$K94="限特")*($Q$6:$Q94="")))</f>
        <v/>
      </c>
      <c r="E94" s="10" t="str">
        <f>IF($M94="","",SUMPRODUCT(($M$6:$M94&lt;&gt;"")*($R$6:$R94="")))</f>
        <v/>
      </c>
      <c r="F94" s="10">
        <f>IF(OR($K94="限特",$O94=""),"",SUMPRODUCT(($K$6:$K94&lt;&gt;"限特")*($O$6:$O94="○")))</f>
        <v>36</v>
      </c>
      <c r="G94" s="10" t="str">
        <f>IF(OR($K94&lt;&gt;"限特",$O94&lt;&gt;"○"),"",SUMPRODUCT(($K$6:$K94="限特")*($O$6:$O94="○")))</f>
        <v/>
      </c>
      <c r="H94" s="9" t="str">
        <f t="shared" si="12"/>
        <v>栃木県</v>
      </c>
      <c r="I94" s="10" t="s">
        <v>108</v>
      </c>
      <c r="J94" s="9" t="str">
        <f t="shared" si="13"/>
        <v>都道府県</v>
      </c>
      <c r="K94" s="10" t="s">
        <v>13</v>
      </c>
      <c r="L94" s="11" t="s">
        <v>108</v>
      </c>
      <c r="M94" s="15"/>
      <c r="N94" s="156" t="s">
        <v>17</v>
      </c>
      <c r="O94" s="13" t="s">
        <v>14</v>
      </c>
      <c r="P94" s="12" t="s">
        <v>14</v>
      </c>
      <c r="Q94" s="12" t="s">
        <v>14</v>
      </c>
      <c r="R94" s="12"/>
      <c r="S94" s="12" t="s">
        <v>14</v>
      </c>
      <c r="T94" s="12"/>
      <c r="U94" s="12" t="s">
        <v>14</v>
      </c>
      <c r="V94" s="31"/>
    </row>
    <row r="95" spans="1:22" ht="13.5" customHeight="1" x14ac:dyDescent="0.15">
      <c r="A95" s="30">
        <f t="shared" si="11"/>
        <v>90</v>
      </c>
      <c r="B95" s="10">
        <f>IF($N95="","",COUNTA($N$6:$N95))</f>
        <v>52</v>
      </c>
      <c r="C95" s="10" t="str">
        <f>IF(OR($K95="限特",$Q95="○"),"",SUMPRODUCT(($K$6:$K95&lt;&gt;"限特")*($Q$6:$Q95="")))</f>
        <v/>
      </c>
      <c r="D95" s="10" t="str">
        <f>IF(OR($K95&lt;&gt;"限特",$Q95="○"),"",SUMPRODUCT(($K$6:$K95="限特")*($Q$6:$Q95="")))</f>
        <v/>
      </c>
      <c r="E95" s="10" t="str">
        <f>IF($M95="","",SUMPRODUCT(($M$6:$M95&lt;&gt;"")*($R$6:$R95="")))</f>
        <v/>
      </c>
      <c r="F95" s="10">
        <f>IF(OR($K95="限特",$O95=""),"",SUMPRODUCT(($K$6:$K95&lt;&gt;"限特")*($O$6:$O95="○")))</f>
        <v>37</v>
      </c>
      <c r="G95" s="10" t="str">
        <f>IF(OR($K95&lt;&gt;"限特",$O95&lt;&gt;"○"),"",SUMPRODUCT(($K$6:$K95="限特")*($O$6:$O95="○")))</f>
        <v/>
      </c>
      <c r="H95" s="9" t="str">
        <f t="shared" si="12"/>
        <v/>
      </c>
      <c r="I95" s="10" t="s">
        <v>108</v>
      </c>
      <c r="J95" s="9" t="str">
        <f t="shared" si="13"/>
        <v>４条１項</v>
      </c>
      <c r="K95" s="10" t="s">
        <v>19</v>
      </c>
      <c r="L95" s="11" t="s">
        <v>109</v>
      </c>
      <c r="M95" s="15"/>
      <c r="N95" s="156" t="s">
        <v>17</v>
      </c>
      <c r="O95" s="13" t="s">
        <v>14</v>
      </c>
      <c r="P95" s="12" t="s">
        <v>14</v>
      </c>
      <c r="Q95" s="12" t="s">
        <v>14</v>
      </c>
      <c r="R95" s="12"/>
      <c r="S95" s="12" t="s">
        <v>14</v>
      </c>
      <c r="T95" s="12"/>
      <c r="U95" s="12"/>
      <c r="V95" s="31"/>
    </row>
    <row r="96" spans="1:22" ht="13.5" customHeight="1" x14ac:dyDescent="0.15">
      <c r="A96" s="30">
        <f t="shared" si="11"/>
        <v>91</v>
      </c>
      <c r="B96" s="10">
        <f>IF($N96="","",COUNTA($N$6:$N96))</f>
        <v>53</v>
      </c>
      <c r="C96" s="10" t="str">
        <f>IF(OR($K96="限特",$Q96="○"),"",SUMPRODUCT(($K$6:$K96&lt;&gt;"限特")*($Q$6:$Q96="")))</f>
        <v/>
      </c>
      <c r="D96" s="10" t="str">
        <f>IF(OR($K96&lt;&gt;"限特",$Q96="○"),"",SUMPRODUCT(($K$6:$K96="限特")*($Q$6:$Q96="")))</f>
        <v/>
      </c>
      <c r="E96" s="10" t="str">
        <f>IF($M96="","",SUMPRODUCT(($M$6:$M96&lt;&gt;"")*($R$6:$R96="")))</f>
        <v/>
      </c>
      <c r="F96" s="10">
        <f>IF(OR($K96="限特",$O96=""),"",SUMPRODUCT(($K$6:$K96&lt;&gt;"限特")*($O$6:$O96="○")))</f>
        <v>38</v>
      </c>
      <c r="G96" s="10" t="str">
        <f>IF(OR($K96&lt;&gt;"限特",$O96&lt;&gt;"○"),"",SUMPRODUCT(($K$6:$K96="限特")*($O$6:$O96="○")))</f>
        <v/>
      </c>
      <c r="H96" s="9" t="str">
        <f t="shared" si="12"/>
        <v/>
      </c>
      <c r="I96" s="10" t="s">
        <v>108</v>
      </c>
      <c r="J96" s="9" t="str">
        <f t="shared" si="13"/>
        <v>４条２項</v>
      </c>
      <c r="K96" s="10" t="s">
        <v>22</v>
      </c>
      <c r="L96" s="11" t="s">
        <v>110</v>
      </c>
      <c r="M96" s="15"/>
      <c r="N96" s="156" t="s">
        <v>17</v>
      </c>
      <c r="O96" s="13" t="s">
        <v>14</v>
      </c>
      <c r="P96" s="12" t="s">
        <v>14</v>
      </c>
      <c r="Q96" s="12" t="s">
        <v>14</v>
      </c>
      <c r="R96" s="12"/>
      <c r="S96" s="12" t="s">
        <v>14</v>
      </c>
      <c r="T96" s="12"/>
      <c r="U96" s="12"/>
      <c r="V96" s="31"/>
    </row>
    <row r="97" spans="1:22" ht="13.5" customHeight="1" x14ac:dyDescent="0.15">
      <c r="A97" s="30">
        <f t="shared" si="11"/>
        <v>92</v>
      </c>
      <c r="B97" s="10">
        <f>IF($N97="","",COUNTA($N$6:$N97))</f>
        <v>54</v>
      </c>
      <c r="C97" s="10" t="str">
        <f>IF(OR($K97="限特",$Q97="○"),"",SUMPRODUCT(($K$6:$K97&lt;&gt;"限特")*($Q$6:$Q97="")))</f>
        <v/>
      </c>
      <c r="D97" s="10" t="str">
        <f>IF(OR($K97&lt;&gt;"限特",$Q97="○"),"",SUMPRODUCT(($K$6:$K97="限特")*($Q$6:$Q97="")))</f>
        <v/>
      </c>
      <c r="E97" s="10" t="str">
        <f>IF($M97="","",SUMPRODUCT(($M$6:$M97&lt;&gt;"")*($R$6:$R97="")))</f>
        <v/>
      </c>
      <c r="F97" s="10">
        <f>IF(OR($K97="限特",$O97=""),"",SUMPRODUCT(($K$6:$K97&lt;&gt;"限特")*($O$6:$O97="○")))</f>
        <v>39</v>
      </c>
      <c r="G97" s="10" t="str">
        <f>IF(OR($K97&lt;&gt;"限特",$O97&lt;&gt;"○"),"",SUMPRODUCT(($K$6:$K97="限特")*($O$6:$O97="○")))</f>
        <v/>
      </c>
      <c r="H97" s="9" t="str">
        <f t="shared" si="12"/>
        <v/>
      </c>
      <c r="I97" s="10" t="s">
        <v>108</v>
      </c>
      <c r="J97" s="9" t="str">
        <f t="shared" si="13"/>
        <v>〃</v>
      </c>
      <c r="K97" s="10" t="s">
        <v>22</v>
      </c>
      <c r="L97" s="11" t="s">
        <v>111</v>
      </c>
      <c r="M97" s="15"/>
      <c r="N97" s="156" t="s">
        <v>17</v>
      </c>
      <c r="O97" s="13" t="s">
        <v>14</v>
      </c>
      <c r="P97" s="12" t="s">
        <v>14</v>
      </c>
      <c r="Q97" s="12" t="s">
        <v>14</v>
      </c>
      <c r="R97" s="12"/>
      <c r="S97" s="12" t="s">
        <v>14</v>
      </c>
      <c r="T97" s="12"/>
      <c r="U97" s="12"/>
      <c r="V97" s="31"/>
    </row>
    <row r="98" spans="1:22" ht="13.5" customHeight="1" x14ac:dyDescent="0.15">
      <c r="A98" s="30">
        <f t="shared" si="11"/>
        <v>93</v>
      </c>
      <c r="B98" s="10">
        <f>IF($N98="","",COUNTA($N$6:$N98))</f>
        <v>55</v>
      </c>
      <c r="C98" s="10" t="str">
        <f>IF(OR($K98="限特",$Q98="○"),"",SUMPRODUCT(($K$6:$K98&lt;&gt;"限特")*($Q$6:$Q98="")))</f>
        <v/>
      </c>
      <c r="D98" s="10" t="str">
        <f>IF(OR($K98&lt;&gt;"限特",$Q98="○"),"",SUMPRODUCT(($K$6:$K98="限特")*($Q$6:$Q98="")))</f>
        <v/>
      </c>
      <c r="E98" s="10" t="str">
        <f>IF($M98="","",SUMPRODUCT(($M$6:$M98&lt;&gt;"")*($R$6:$R98="")))</f>
        <v/>
      </c>
      <c r="F98" s="10">
        <f>IF(OR($K98="限特",$O98=""),"",SUMPRODUCT(($K$6:$K98&lt;&gt;"限特")*($O$6:$O98="○")))</f>
        <v>40</v>
      </c>
      <c r="G98" s="10" t="str">
        <f>IF(OR($K98&lt;&gt;"限特",$O98&lt;&gt;"○"),"",SUMPRODUCT(($K$6:$K98="限特")*($O$6:$O98="○")))</f>
        <v/>
      </c>
      <c r="H98" s="9" t="str">
        <f t="shared" si="12"/>
        <v/>
      </c>
      <c r="I98" s="10" t="s">
        <v>108</v>
      </c>
      <c r="J98" s="9" t="str">
        <f t="shared" si="13"/>
        <v>〃</v>
      </c>
      <c r="K98" s="10" t="s">
        <v>22</v>
      </c>
      <c r="L98" s="11" t="s">
        <v>112</v>
      </c>
      <c r="M98" s="15"/>
      <c r="N98" s="156" t="s">
        <v>17</v>
      </c>
      <c r="O98" s="13" t="s">
        <v>14</v>
      </c>
      <c r="P98" s="12" t="s">
        <v>14</v>
      </c>
      <c r="Q98" s="12" t="s">
        <v>14</v>
      </c>
      <c r="R98" s="12"/>
      <c r="S98" s="12" t="s">
        <v>14</v>
      </c>
      <c r="T98" s="12"/>
      <c r="U98" s="12"/>
      <c r="V98" s="31"/>
    </row>
    <row r="99" spans="1:22" ht="13.5" customHeight="1" x14ac:dyDescent="0.15">
      <c r="A99" s="30">
        <f t="shared" si="11"/>
        <v>94</v>
      </c>
      <c r="B99" s="10">
        <f>IF($N99="","",COUNTA($N$6:$N99))</f>
        <v>56</v>
      </c>
      <c r="C99" s="10" t="str">
        <f>IF(OR($K99="限特",$Q99="○"),"",SUMPRODUCT(($K$6:$K99&lt;&gt;"限特")*($Q$6:$Q99="")))</f>
        <v/>
      </c>
      <c r="D99" s="10" t="str">
        <f>IF(OR($K99&lt;&gt;"限特",$Q99="○"),"",SUMPRODUCT(($K$6:$K99="限特")*($Q$6:$Q99="")))</f>
        <v/>
      </c>
      <c r="E99" s="10" t="str">
        <f>IF($M99="","",SUMPRODUCT(($M$6:$M99&lt;&gt;"")*($R$6:$R99="")))</f>
        <v/>
      </c>
      <c r="F99" s="10">
        <f>IF(OR($K99="限特",$O99=""),"",SUMPRODUCT(($K$6:$K99&lt;&gt;"限特")*($O$6:$O99="○")))</f>
        <v>41</v>
      </c>
      <c r="G99" s="10" t="str">
        <f>IF(OR($K99&lt;&gt;"限特",$O99&lt;&gt;"○"),"",SUMPRODUCT(($K$6:$K99="限特")*($O$6:$O99="○")))</f>
        <v/>
      </c>
      <c r="H99" s="9" t="str">
        <f t="shared" si="12"/>
        <v/>
      </c>
      <c r="I99" s="10" t="s">
        <v>108</v>
      </c>
      <c r="J99" s="9" t="str">
        <f t="shared" si="13"/>
        <v>〃</v>
      </c>
      <c r="K99" s="10" t="s">
        <v>22</v>
      </c>
      <c r="L99" s="11" t="s">
        <v>113</v>
      </c>
      <c r="M99" s="15"/>
      <c r="N99" s="156" t="s">
        <v>17</v>
      </c>
      <c r="O99" s="13" t="s">
        <v>14</v>
      </c>
      <c r="P99" s="12" t="s">
        <v>14</v>
      </c>
      <c r="Q99" s="12" t="s">
        <v>14</v>
      </c>
      <c r="R99" s="12"/>
      <c r="S99" s="12" t="s">
        <v>14</v>
      </c>
      <c r="T99" s="12"/>
      <c r="U99" s="12"/>
      <c r="V99" s="31"/>
    </row>
    <row r="100" spans="1:22" ht="13.5" customHeight="1" x14ac:dyDescent="0.15">
      <c r="A100" s="30">
        <f t="shared" si="11"/>
        <v>95</v>
      </c>
      <c r="B100" s="10">
        <f>IF($N100="","",COUNTA($N$6:$N100))</f>
        <v>57</v>
      </c>
      <c r="C100" s="10" t="str">
        <f>IF(OR($K100="限特",$Q100="○"),"",SUMPRODUCT(($K$6:$K100&lt;&gt;"限特")*($Q$6:$Q100="")))</f>
        <v/>
      </c>
      <c r="D100" s="10" t="str">
        <f>IF(OR($K100&lt;&gt;"限特",$Q100="○"),"",SUMPRODUCT(($K$6:$K100="限特")*($Q$6:$Q100="")))</f>
        <v/>
      </c>
      <c r="E100" s="10" t="str">
        <f>IF($M100="","",SUMPRODUCT(($M$6:$M100&lt;&gt;"")*($R$6:$R100="")))</f>
        <v/>
      </c>
      <c r="F100" s="10">
        <f>IF(OR($K100="限特",$O100=""),"",SUMPRODUCT(($K$6:$K100&lt;&gt;"限特")*($O$6:$O100="○")))</f>
        <v>42</v>
      </c>
      <c r="G100" s="10" t="str">
        <f>IF(OR($K100&lt;&gt;"限特",$O100&lt;&gt;"○"),"",SUMPRODUCT(($K$6:$K100="限特")*($O$6:$O100="○")))</f>
        <v/>
      </c>
      <c r="H100" s="9" t="str">
        <f t="shared" si="12"/>
        <v/>
      </c>
      <c r="I100" s="10" t="s">
        <v>108</v>
      </c>
      <c r="J100" s="9" t="str">
        <f t="shared" si="13"/>
        <v>〃</v>
      </c>
      <c r="K100" s="10" t="s">
        <v>22</v>
      </c>
      <c r="L100" s="11" t="s">
        <v>114</v>
      </c>
      <c r="M100" s="15"/>
      <c r="N100" s="156" t="s">
        <v>17</v>
      </c>
      <c r="O100" s="13" t="s">
        <v>14</v>
      </c>
      <c r="P100" s="12" t="s">
        <v>14</v>
      </c>
      <c r="Q100" s="12" t="s">
        <v>14</v>
      </c>
      <c r="R100" s="12"/>
      <c r="S100" s="12" t="s">
        <v>14</v>
      </c>
      <c r="T100" s="12"/>
      <c r="U100" s="12"/>
      <c r="V100" s="31"/>
    </row>
    <row r="101" spans="1:22" ht="13.5" customHeight="1" x14ac:dyDescent="0.15">
      <c r="A101" s="30">
        <f t="shared" si="11"/>
        <v>96</v>
      </c>
      <c r="B101" s="10">
        <f>IF($N101="","",COUNTA($N$6:$N101))</f>
        <v>58</v>
      </c>
      <c r="C101" s="10" t="str">
        <f>IF(OR($K101="限特",$Q101="○"),"",SUMPRODUCT(($K$6:$K101&lt;&gt;"限特")*($Q$6:$Q101="")))</f>
        <v/>
      </c>
      <c r="D101" s="10" t="str">
        <f>IF(OR($K101&lt;&gt;"限特",$Q101="○"),"",SUMPRODUCT(($K$6:$K101="限特")*($Q$6:$Q101="")))</f>
        <v/>
      </c>
      <c r="E101" s="10" t="str">
        <f>IF($M101="","",SUMPRODUCT(($M$6:$M101&lt;&gt;"")*($R$6:$R101="")))</f>
        <v/>
      </c>
      <c r="F101" s="10">
        <f>IF(OR($K101="限特",$O101=""),"",SUMPRODUCT(($K$6:$K101&lt;&gt;"限特")*($O$6:$O101="○")))</f>
        <v>43</v>
      </c>
      <c r="G101" s="10" t="str">
        <f>IF(OR($K101&lt;&gt;"限特",$O101&lt;&gt;"○"),"",SUMPRODUCT(($K$6:$K101="限特")*($O$6:$O101="○")))</f>
        <v/>
      </c>
      <c r="H101" s="9" t="str">
        <f t="shared" si="12"/>
        <v/>
      </c>
      <c r="I101" s="10" t="s">
        <v>108</v>
      </c>
      <c r="J101" s="9" t="str">
        <f t="shared" si="13"/>
        <v>〃</v>
      </c>
      <c r="K101" s="10" t="s">
        <v>22</v>
      </c>
      <c r="L101" s="11" t="s">
        <v>115</v>
      </c>
      <c r="M101" s="15"/>
      <c r="N101" s="156" t="s">
        <v>17</v>
      </c>
      <c r="O101" s="13" t="s">
        <v>14</v>
      </c>
      <c r="P101" s="12" t="s">
        <v>14</v>
      </c>
      <c r="Q101" s="12" t="s">
        <v>14</v>
      </c>
      <c r="R101" s="12"/>
      <c r="S101" s="12" t="s">
        <v>14</v>
      </c>
      <c r="T101" s="12"/>
      <c r="U101" s="12"/>
      <c r="V101" s="31"/>
    </row>
    <row r="102" spans="1:22" ht="13.5" customHeight="1" x14ac:dyDescent="0.15">
      <c r="A102" s="30">
        <f t="shared" si="11"/>
        <v>97</v>
      </c>
      <c r="B102" s="10">
        <f>IF($N102="","",COUNTA($N$6:$N102))</f>
        <v>59</v>
      </c>
      <c r="C102" s="10" t="str">
        <f>IF(OR($K102="限特",$Q102="○"),"",SUMPRODUCT(($K$6:$K102&lt;&gt;"限特")*($Q$6:$Q102="")))</f>
        <v/>
      </c>
      <c r="D102" s="10" t="str">
        <f>IF(OR($K102&lt;&gt;"限特",$Q102="○"),"",SUMPRODUCT(($K$6:$K102="限特")*($Q$6:$Q102="")))</f>
        <v/>
      </c>
      <c r="E102" s="10" t="str">
        <f>IF($M102="","",SUMPRODUCT(($M$6:$M102&lt;&gt;"")*($R$6:$R102="")))</f>
        <v/>
      </c>
      <c r="F102" s="10">
        <f>IF(OR($K102="限特",$O102=""),"",SUMPRODUCT(($K$6:$K102&lt;&gt;"限特")*($O$6:$O102="○")))</f>
        <v>44</v>
      </c>
      <c r="G102" s="10" t="str">
        <f>IF(OR($K102&lt;&gt;"限特",$O102&lt;&gt;"○"),"",SUMPRODUCT(($K$6:$K102="限特")*($O$6:$O102="○")))</f>
        <v/>
      </c>
      <c r="H102" s="9" t="str">
        <f t="shared" si="12"/>
        <v/>
      </c>
      <c r="I102" s="10" t="s">
        <v>108</v>
      </c>
      <c r="J102" s="9" t="str">
        <f t="shared" si="13"/>
        <v>〃</v>
      </c>
      <c r="K102" s="10" t="s">
        <v>22</v>
      </c>
      <c r="L102" s="11" t="s">
        <v>116</v>
      </c>
      <c r="M102" s="15"/>
      <c r="N102" s="156" t="s">
        <v>17</v>
      </c>
      <c r="O102" s="13" t="s">
        <v>14</v>
      </c>
      <c r="P102" s="12" t="s">
        <v>14</v>
      </c>
      <c r="Q102" s="12" t="s">
        <v>14</v>
      </c>
      <c r="R102" s="12"/>
      <c r="S102" s="12" t="s">
        <v>14</v>
      </c>
      <c r="T102" s="12"/>
      <c r="U102" s="12"/>
      <c r="V102" s="31"/>
    </row>
    <row r="103" spans="1:22" ht="13.5" customHeight="1" x14ac:dyDescent="0.15">
      <c r="A103" s="30">
        <f t="shared" si="11"/>
        <v>98</v>
      </c>
      <c r="B103" s="10" t="str">
        <f>IF($N103="","",COUNTA($N$6:$N103))</f>
        <v/>
      </c>
      <c r="C103" s="10" t="str">
        <f>IF(OR($K103="限特",$Q103="○"),"",SUMPRODUCT(($K$6:$K103&lt;&gt;"限特")*($Q$6:$Q103="")))</f>
        <v/>
      </c>
      <c r="D103" s="10" t="str">
        <f>IF(OR($K103&lt;&gt;"限特",$Q103="○"),"",SUMPRODUCT(($K$6:$K103="限特")*($Q$6:$Q103="")))</f>
        <v/>
      </c>
      <c r="E103" s="10" t="str">
        <f>IF($M103="","",SUMPRODUCT(($M$6:$M103&lt;&gt;"")*($R$6:$R103="")))</f>
        <v/>
      </c>
      <c r="F103" s="10">
        <f>IF(OR($K103="限特",$O103=""),"",SUMPRODUCT(($K$6:$K103&lt;&gt;"限特")*($O$6:$O103="○")))</f>
        <v>45</v>
      </c>
      <c r="G103" s="10" t="str">
        <f>IF(OR($K103&lt;&gt;"限特",$O103&lt;&gt;"○"),"",SUMPRODUCT(($K$6:$K103="限特")*($O$6:$O103="○")))</f>
        <v/>
      </c>
      <c r="H103" s="9" t="str">
        <f t="shared" si="12"/>
        <v/>
      </c>
      <c r="I103" s="10" t="s">
        <v>108</v>
      </c>
      <c r="J103" s="9" t="str">
        <f t="shared" si="13"/>
        <v>〃</v>
      </c>
      <c r="K103" s="10" t="s">
        <v>22</v>
      </c>
      <c r="L103" s="11" t="s">
        <v>117</v>
      </c>
      <c r="M103" s="15"/>
      <c r="N103" s="156"/>
      <c r="O103" s="13" t="s">
        <v>14</v>
      </c>
      <c r="P103" s="12" t="s">
        <v>14</v>
      </c>
      <c r="Q103" s="12" t="s">
        <v>14</v>
      </c>
      <c r="R103" s="12"/>
      <c r="S103" s="12"/>
      <c r="T103" s="12"/>
      <c r="U103" s="12"/>
      <c r="V103" s="31"/>
    </row>
    <row r="104" spans="1:22" ht="13.5" customHeight="1" x14ac:dyDescent="0.15">
      <c r="A104" s="30">
        <f t="shared" si="11"/>
        <v>99</v>
      </c>
      <c r="B104" s="10">
        <f>IF($N104="","",COUNTA($N$6:$N104))</f>
        <v>60</v>
      </c>
      <c r="C104" s="10" t="str">
        <f>IF(OR($K104="限特",$Q104="○"),"",SUMPRODUCT(($K$6:$K104&lt;&gt;"限特")*($Q$6:$Q104="")))</f>
        <v/>
      </c>
      <c r="D104" s="10" t="str">
        <f>IF(OR($K104&lt;&gt;"限特",$Q104="○"),"",SUMPRODUCT(($K$6:$K104="限特")*($Q$6:$Q104="")))</f>
        <v/>
      </c>
      <c r="E104" s="10" t="str">
        <f>IF($M104="","",SUMPRODUCT(($M$6:$M104&lt;&gt;"")*($R$6:$R104="")))</f>
        <v/>
      </c>
      <c r="F104" s="10">
        <f>IF(OR($K104="限特",$O104=""),"",SUMPRODUCT(($K$6:$K104&lt;&gt;"限特")*($O$6:$O104="○")))</f>
        <v>46</v>
      </c>
      <c r="G104" s="10" t="str">
        <f>IF(OR($K104&lt;&gt;"限特",$O104&lt;&gt;"○"),"",SUMPRODUCT(($K$6:$K104="限特")*($O$6:$O104="○")))</f>
        <v/>
      </c>
      <c r="H104" s="9" t="str">
        <f t="shared" si="12"/>
        <v>群馬県</v>
      </c>
      <c r="I104" s="10" t="s">
        <v>118</v>
      </c>
      <c r="J104" s="9" t="str">
        <f t="shared" si="13"/>
        <v>都道府県</v>
      </c>
      <c r="K104" s="10" t="s">
        <v>13</v>
      </c>
      <c r="L104" s="11" t="s">
        <v>118</v>
      </c>
      <c r="M104" s="15"/>
      <c r="N104" s="156" t="s">
        <v>17</v>
      </c>
      <c r="O104" s="13" t="s">
        <v>14</v>
      </c>
      <c r="P104" s="12" t="s">
        <v>14</v>
      </c>
      <c r="Q104" s="12" t="s">
        <v>14</v>
      </c>
      <c r="R104" s="12"/>
      <c r="S104" s="12" t="s">
        <v>14</v>
      </c>
      <c r="T104" s="12"/>
      <c r="U104" s="12"/>
      <c r="V104" s="31"/>
    </row>
    <row r="105" spans="1:22" ht="13.5" customHeight="1" x14ac:dyDescent="0.15">
      <c r="A105" s="30">
        <f t="shared" si="11"/>
        <v>100</v>
      </c>
      <c r="B105" s="10" t="str">
        <f>IF($N105="","",COUNTA($N$6:$N105))</f>
        <v/>
      </c>
      <c r="C105" s="10" t="str">
        <f>IF(OR($K105="限特",$Q105="○"),"",SUMPRODUCT(($K$6:$K105&lt;&gt;"限特")*($Q$6:$Q105="")))</f>
        <v/>
      </c>
      <c r="D105" s="10" t="str">
        <f>IF(OR($K105&lt;&gt;"限特",$Q105="○"),"",SUMPRODUCT(($K$6:$K105="限特")*($Q$6:$Q105="")))</f>
        <v/>
      </c>
      <c r="E105" s="10" t="str">
        <f>IF($M105="","",SUMPRODUCT(($M$6:$M105&lt;&gt;"")*($R$6:$R105="")))</f>
        <v/>
      </c>
      <c r="F105" s="10">
        <f>IF(OR($K105="限特",$O105=""),"",SUMPRODUCT(($K$6:$K105&lt;&gt;"限特")*($O$6:$O105="○")))</f>
        <v>47</v>
      </c>
      <c r="G105" s="10" t="str">
        <f>IF(OR($K105&lt;&gt;"限特",$O105&lt;&gt;"○"),"",SUMPRODUCT(($K$6:$K105="限特")*($O$6:$O105="○")))</f>
        <v/>
      </c>
      <c r="H105" s="9" t="str">
        <f t="shared" si="12"/>
        <v/>
      </c>
      <c r="I105" s="10" t="s">
        <v>118</v>
      </c>
      <c r="J105" s="9" t="str">
        <f t="shared" si="13"/>
        <v>４条１項</v>
      </c>
      <c r="K105" s="10" t="s">
        <v>19</v>
      </c>
      <c r="L105" s="11" t="s">
        <v>119</v>
      </c>
      <c r="M105" s="15"/>
      <c r="N105" s="156"/>
      <c r="O105" s="13" t="s">
        <v>14</v>
      </c>
      <c r="P105" s="12" t="s">
        <v>14</v>
      </c>
      <c r="Q105" s="12" t="s">
        <v>14</v>
      </c>
      <c r="R105" s="12"/>
      <c r="S105" s="12" t="s">
        <v>14</v>
      </c>
      <c r="T105" s="12"/>
      <c r="U105" s="12"/>
      <c r="V105" s="31"/>
    </row>
    <row r="106" spans="1:22" ht="13.5" customHeight="1" x14ac:dyDescent="0.15">
      <c r="A106" s="30">
        <f t="shared" si="11"/>
        <v>101</v>
      </c>
      <c r="B106" s="10" t="str">
        <f>IF($N106="","",COUNTA($N$6:$N106))</f>
        <v/>
      </c>
      <c r="C106" s="10" t="str">
        <f>IF(OR($K106="限特",$Q106="○"),"",SUMPRODUCT(($K$6:$K106&lt;&gt;"限特")*($Q$6:$Q106="")))</f>
        <v/>
      </c>
      <c r="D106" s="10" t="str">
        <f>IF(OR($K106&lt;&gt;"限特",$Q106="○"),"",SUMPRODUCT(($K$6:$K106="限特")*($Q$6:$Q106="")))</f>
        <v/>
      </c>
      <c r="E106" s="10" t="str">
        <f>IF($M106="","",SUMPRODUCT(($M$6:$M106&lt;&gt;"")*($R$6:$R106="")))</f>
        <v/>
      </c>
      <c r="F106" s="10">
        <f>IF(OR($K106="限特",$O106=""),"",SUMPRODUCT(($K$6:$K106&lt;&gt;"限特")*($O$6:$O106="○")))</f>
        <v>48</v>
      </c>
      <c r="G106" s="10" t="str">
        <f>IF(OR($K106&lt;&gt;"限特",$O106&lt;&gt;"○"),"",SUMPRODUCT(($K$6:$K106="限特")*($O$6:$O106="○")))</f>
        <v/>
      </c>
      <c r="H106" s="9" t="str">
        <f t="shared" si="12"/>
        <v/>
      </c>
      <c r="I106" s="10" t="s">
        <v>118</v>
      </c>
      <c r="J106" s="9" t="str">
        <f t="shared" si="13"/>
        <v>〃</v>
      </c>
      <c r="K106" s="10" t="s">
        <v>19</v>
      </c>
      <c r="L106" s="11" t="s">
        <v>120</v>
      </c>
      <c r="M106" s="15"/>
      <c r="N106" s="156"/>
      <c r="O106" s="13" t="s">
        <v>14</v>
      </c>
      <c r="P106" s="12" t="s">
        <v>14</v>
      </c>
      <c r="Q106" s="12" t="s">
        <v>14</v>
      </c>
      <c r="R106" s="12"/>
      <c r="S106" s="12" t="s">
        <v>14</v>
      </c>
      <c r="T106" s="12"/>
      <c r="U106" s="12"/>
      <c r="V106" s="31"/>
    </row>
    <row r="107" spans="1:22" ht="13.5" customHeight="1" x14ac:dyDescent="0.15">
      <c r="A107" s="30">
        <f t="shared" si="11"/>
        <v>102</v>
      </c>
      <c r="B107" s="10">
        <f>IF($N107="","",COUNTA($N$6:$N107))</f>
        <v>61</v>
      </c>
      <c r="C107" s="10" t="str">
        <f>IF(OR($K107="限特",$Q107="○"),"",SUMPRODUCT(($K$6:$K107&lt;&gt;"限特")*($Q$6:$Q107="")))</f>
        <v/>
      </c>
      <c r="D107" s="10" t="str">
        <f>IF(OR($K107&lt;&gt;"限特",$Q107="○"),"",SUMPRODUCT(($K$6:$K107="限特")*($Q$6:$Q107="")))</f>
        <v/>
      </c>
      <c r="E107" s="10" t="str">
        <f>IF($M107="","",SUMPRODUCT(($M$6:$M107&lt;&gt;"")*($R$6:$R107="")))</f>
        <v/>
      </c>
      <c r="F107" s="10">
        <f>IF(OR($K107="限特",$O107=""),"",SUMPRODUCT(($K$6:$K107&lt;&gt;"限特")*($O$6:$O107="○")))</f>
        <v>49</v>
      </c>
      <c r="G107" s="10" t="str">
        <f>IF(OR($K107&lt;&gt;"限特",$O107&lt;&gt;"○"),"",SUMPRODUCT(($K$6:$K107="限特")*($O$6:$O107="○")))</f>
        <v/>
      </c>
      <c r="H107" s="9" t="str">
        <f t="shared" si="12"/>
        <v/>
      </c>
      <c r="I107" s="10" t="s">
        <v>118</v>
      </c>
      <c r="J107" s="9" t="str">
        <f t="shared" si="13"/>
        <v>４条２項</v>
      </c>
      <c r="K107" s="10" t="s">
        <v>22</v>
      </c>
      <c r="L107" s="11" t="s">
        <v>121</v>
      </c>
      <c r="M107" s="15"/>
      <c r="N107" s="156" t="s">
        <v>17</v>
      </c>
      <c r="O107" s="13" t="s">
        <v>14</v>
      </c>
      <c r="P107" s="12" t="s">
        <v>14</v>
      </c>
      <c r="Q107" s="12" t="s">
        <v>14</v>
      </c>
      <c r="R107" s="12"/>
      <c r="S107" s="12" t="s">
        <v>14</v>
      </c>
      <c r="T107" s="12"/>
      <c r="U107" s="12"/>
      <c r="V107" s="31"/>
    </row>
    <row r="108" spans="1:22" ht="13.5" customHeight="1" x14ac:dyDescent="0.15">
      <c r="A108" s="30">
        <f t="shared" si="11"/>
        <v>103</v>
      </c>
      <c r="B108" s="10" t="str">
        <f>IF($N108="","",COUNTA($N$6:$N108))</f>
        <v/>
      </c>
      <c r="C108" s="10" t="str">
        <f>IF(OR($K108="限特",$Q108="○"),"",SUMPRODUCT(($K$6:$K108&lt;&gt;"限特")*($Q$6:$Q108="")))</f>
        <v/>
      </c>
      <c r="D108" s="10" t="str">
        <f>IF(OR($K108&lt;&gt;"限特",$Q108="○"),"",SUMPRODUCT(($K$6:$K108="限特")*($Q$6:$Q108="")))</f>
        <v/>
      </c>
      <c r="E108" s="10" t="str">
        <f>IF($M108="","",SUMPRODUCT(($M$6:$M108&lt;&gt;"")*($R$6:$R108="")))</f>
        <v/>
      </c>
      <c r="F108" s="10">
        <f>IF(OR($K108="限特",$O108=""),"",SUMPRODUCT(($K$6:$K108&lt;&gt;"限特")*($O$6:$O108="○")))</f>
        <v>50</v>
      </c>
      <c r="G108" s="10" t="str">
        <f>IF(OR($K108&lt;&gt;"限特",$O108&lt;&gt;"○"),"",SUMPRODUCT(($K$6:$K108="限特")*($O$6:$O108="○")))</f>
        <v/>
      </c>
      <c r="H108" s="9" t="str">
        <f t="shared" si="12"/>
        <v/>
      </c>
      <c r="I108" s="10" t="s">
        <v>118</v>
      </c>
      <c r="J108" s="9" t="str">
        <f t="shared" si="13"/>
        <v>〃</v>
      </c>
      <c r="K108" s="10" t="s">
        <v>22</v>
      </c>
      <c r="L108" s="11" t="s">
        <v>122</v>
      </c>
      <c r="M108" s="15"/>
      <c r="N108" s="156"/>
      <c r="O108" s="13" t="s">
        <v>1003</v>
      </c>
      <c r="P108" s="12" t="s">
        <v>14</v>
      </c>
      <c r="Q108" s="12" t="s">
        <v>14</v>
      </c>
      <c r="R108" s="12"/>
      <c r="S108" s="12" t="s">
        <v>14</v>
      </c>
      <c r="T108" s="12"/>
      <c r="U108" s="12"/>
      <c r="V108" s="31"/>
    </row>
    <row r="109" spans="1:22" ht="13.5" customHeight="1" x14ac:dyDescent="0.15">
      <c r="A109" s="30">
        <f t="shared" si="11"/>
        <v>104</v>
      </c>
      <c r="B109" s="10" t="str">
        <f>IF($N109="","",COUNTA($N$6:$N109))</f>
        <v/>
      </c>
      <c r="C109" s="10" t="str">
        <f>IF(OR($K109="限特",$Q109="○"),"",SUMPRODUCT(($K$6:$K109&lt;&gt;"限特")*($Q$6:$Q109="")))</f>
        <v/>
      </c>
      <c r="D109" s="10" t="str">
        <f>IF(OR($K109&lt;&gt;"限特",$Q109="○"),"",SUMPRODUCT(($K$6:$K109="限特")*($Q$6:$Q109="")))</f>
        <v/>
      </c>
      <c r="E109" s="10" t="str">
        <f>IF($M109="","",SUMPRODUCT(($M$6:$M109&lt;&gt;"")*($R$6:$R109="")))</f>
        <v/>
      </c>
      <c r="F109" s="10">
        <f>IF(OR($K109="限特",$O109=""),"",SUMPRODUCT(($K$6:$K109&lt;&gt;"限特")*($O$6:$O109="○")))</f>
        <v>51</v>
      </c>
      <c r="G109" s="10" t="str">
        <f>IF(OR($K109&lt;&gt;"限特",$O109&lt;&gt;"○"),"",SUMPRODUCT(($K$6:$K109="限特")*($O$6:$O109="○")))</f>
        <v/>
      </c>
      <c r="H109" s="9" t="str">
        <f t="shared" si="12"/>
        <v/>
      </c>
      <c r="I109" s="10" t="s">
        <v>118</v>
      </c>
      <c r="J109" s="9" t="str">
        <f t="shared" si="13"/>
        <v>〃</v>
      </c>
      <c r="K109" s="10" t="s">
        <v>22</v>
      </c>
      <c r="L109" s="11" t="s">
        <v>123</v>
      </c>
      <c r="M109" s="15"/>
      <c r="N109" s="156"/>
      <c r="O109" s="13" t="s">
        <v>14</v>
      </c>
      <c r="P109" s="12" t="s">
        <v>14</v>
      </c>
      <c r="Q109" s="12" t="s">
        <v>14</v>
      </c>
      <c r="R109" s="12"/>
      <c r="S109" s="12" t="s">
        <v>14</v>
      </c>
      <c r="T109" s="12"/>
      <c r="U109" s="12" t="s">
        <v>14</v>
      </c>
      <c r="V109" s="31"/>
    </row>
    <row r="110" spans="1:22" ht="13.5" customHeight="1" x14ac:dyDescent="0.15">
      <c r="A110" s="30">
        <f t="shared" si="11"/>
        <v>105</v>
      </c>
      <c r="B110" s="10" t="str">
        <f>IF($N110="","",COUNTA($N$6:$N110))</f>
        <v/>
      </c>
      <c r="C110" s="10" t="str">
        <f>IF(OR($K110="限特",$Q110="○"),"",SUMPRODUCT(($K$6:$K110&lt;&gt;"限特")*($Q$6:$Q110="")))</f>
        <v/>
      </c>
      <c r="D110" s="10" t="str">
        <f>IF(OR($K110&lt;&gt;"限特",$Q110="○"),"",SUMPRODUCT(($K$6:$K110="限特")*($Q$6:$Q110="")))</f>
        <v/>
      </c>
      <c r="E110" s="10" t="str">
        <f>IF($M110="","",SUMPRODUCT(($M$6:$M110&lt;&gt;"")*($R$6:$R110="")))</f>
        <v/>
      </c>
      <c r="F110" s="10">
        <f>IF(OR($K110="限特",$O110=""),"",SUMPRODUCT(($K$6:$K110&lt;&gt;"限特")*($O$6:$O110="○")))</f>
        <v>52</v>
      </c>
      <c r="G110" s="10" t="str">
        <f>IF(OR($K110&lt;&gt;"限特",$O110&lt;&gt;"○"),"",SUMPRODUCT(($K$6:$K110="限特")*($O$6:$O110="○")))</f>
        <v/>
      </c>
      <c r="H110" s="9" t="str">
        <f t="shared" si="12"/>
        <v/>
      </c>
      <c r="I110" s="10" t="s">
        <v>118</v>
      </c>
      <c r="J110" s="9" t="str">
        <f t="shared" si="13"/>
        <v>〃</v>
      </c>
      <c r="K110" s="10" t="s">
        <v>22</v>
      </c>
      <c r="L110" s="11" t="s">
        <v>124</v>
      </c>
      <c r="M110" s="15"/>
      <c r="N110" s="156"/>
      <c r="O110" s="13" t="s">
        <v>14</v>
      </c>
      <c r="P110" s="12" t="s">
        <v>14</v>
      </c>
      <c r="Q110" s="12" t="s">
        <v>14</v>
      </c>
      <c r="R110" s="12"/>
      <c r="S110" s="12" t="s">
        <v>14</v>
      </c>
      <c r="T110" s="12"/>
      <c r="U110" s="12"/>
      <c r="V110" s="31"/>
    </row>
    <row r="111" spans="1:22" ht="13.5" customHeight="1" x14ac:dyDescent="0.15">
      <c r="A111" s="30">
        <f t="shared" si="11"/>
        <v>106</v>
      </c>
      <c r="B111" s="10" t="str">
        <f>IF($N111="","",COUNTA($N$6:$N111))</f>
        <v/>
      </c>
      <c r="C111" s="10" t="str">
        <f>IF(OR($K111="限特",$Q111="○"),"",SUMPRODUCT(($K$6:$K111&lt;&gt;"限特")*($Q$6:$Q111="")))</f>
        <v/>
      </c>
      <c r="D111" s="10" t="str">
        <f>IF(OR($K111&lt;&gt;"限特",$Q111="○"),"",SUMPRODUCT(($K$6:$K111="限特")*($Q$6:$Q111="")))</f>
        <v/>
      </c>
      <c r="E111" s="10" t="str">
        <f>IF($M111="","",SUMPRODUCT(($M$6:$M111&lt;&gt;"")*($R$6:$R111="")))</f>
        <v/>
      </c>
      <c r="F111" s="10" t="str">
        <f>IF(OR($K111="限特",$O111=""),"",SUMPRODUCT(($K$6:$K111&lt;&gt;"限特")*($O$6:$O111="○")))</f>
        <v/>
      </c>
      <c r="G111" s="10">
        <f>IF(OR($K111&lt;&gt;"限特",$O111&lt;&gt;"○"),"",SUMPRODUCT(($K$6:$K111="限特")*($O$6:$O111="○")))</f>
        <v>15</v>
      </c>
      <c r="H111" s="9" t="str">
        <f t="shared" si="12"/>
        <v/>
      </c>
      <c r="I111" s="10" t="s">
        <v>118</v>
      </c>
      <c r="J111" s="9" t="str">
        <f t="shared" si="13"/>
        <v>限特</v>
      </c>
      <c r="K111" s="10" t="s">
        <v>30</v>
      </c>
      <c r="L111" s="11" t="s">
        <v>125</v>
      </c>
      <c r="M111" s="15"/>
      <c r="N111" s="156"/>
      <c r="O111" s="13" t="s">
        <v>14</v>
      </c>
      <c r="P111" s="12" t="s">
        <v>14</v>
      </c>
      <c r="Q111" s="12" t="s">
        <v>14</v>
      </c>
      <c r="R111" s="12"/>
      <c r="S111" s="12" t="s">
        <v>14</v>
      </c>
      <c r="T111" s="12"/>
      <c r="U111" s="12"/>
      <c r="V111" s="31"/>
    </row>
    <row r="112" spans="1:22" ht="13.5" customHeight="1" x14ac:dyDescent="0.15">
      <c r="A112" s="30">
        <f t="shared" si="11"/>
        <v>107</v>
      </c>
      <c r="B112" s="10">
        <f>IF($N112="","",COUNTA($N$6:$N112))</f>
        <v>62</v>
      </c>
      <c r="C112" s="10" t="str">
        <f>IF(OR($K112="限特",$Q112="○"),"",SUMPRODUCT(($K$6:$K112&lt;&gt;"限特")*($Q$6:$Q112="")))</f>
        <v/>
      </c>
      <c r="D112" s="10">
        <f>IF(OR($K112&lt;&gt;"限特",$Q112="○"),"",SUMPRODUCT(($K$6:$K112="限特")*($Q$6:$Q112="")))</f>
        <v>30</v>
      </c>
      <c r="E112" s="10" t="str">
        <f>IF($M112="","",SUMPRODUCT(($M$6:$M112&lt;&gt;"")*($R$6:$R112="")))</f>
        <v/>
      </c>
      <c r="F112" s="10" t="str">
        <f>IF(OR($K112="限特",$O112=""),"",SUMPRODUCT(($K$6:$K112&lt;&gt;"限特")*($O$6:$O112="○")))</f>
        <v/>
      </c>
      <c r="G112" s="10" t="str">
        <f>IF(OR($K112&lt;&gt;"限特",$O112&lt;&gt;"○"),"",SUMPRODUCT(($K$6:$K112="限特")*($O$6:$O112="○")))</f>
        <v/>
      </c>
      <c r="H112" s="9" t="str">
        <f t="shared" si="12"/>
        <v/>
      </c>
      <c r="I112" s="10" t="s">
        <v>118</v>
      </c>
      <c r="J112" s="9" t="str">
        <f t="shared" si="13"/>
        <v>〃</v>
      </c>
      <c r="K112" s="10" t="s">
        <v>30</v>
      </c>
      <c r="L112" s="11" t="s">
        <v>126</v>
      </c>
      <c r="M112" s="15"/>
      <c r="N112" s="156" t="s">
        <v>17</v>
      </c>
      <c r="O112" s="13" t="s">
        <v>18</v>
      </c>
      <c r="P112" s="12" t="s">
        <v>18</v>
      </c>
      <c r="Q112" s="12" t="s">
        <v>18</v>
      </c>
      <c r="R112" s="12"/>
      <c r="S112" s="12"/>
      <c r="T112" s="12"/>
      <c r="U112" s="12"/>
      <c r="V112" s="31"/>
    </row>
    <row r="113" spans="1:22" ht="13.5" customHeight="1" x14ac:dyDescent="0.15">
      <c r="A113" s="30">
        <f t="shared" si="11"/>
        <v>108</v>
      </c>
      <c r="B113" s="10" t="str">
        <f>IF($N113="","",COUNTA($N$6:$N113))</f>
        <v/>
      </c>
      <c r="C113" s="10" t="str">
        <f>IF(OR($K113="限特",$Q113="○"),"",SUMPRODUCT(($K$6:$K113&lt;&gt;"限特")*($Q$6:$Q113="")))</f>
        <v/>
      </c>
      <c r="D113" s="10" t="str">
        <f>IF(OR($K113&lt;&gt;"限特",$Q113="○"),"",SUMPRODUCT(($K$6:$K113="限特")*($Q$6:$Q113="")))</f>
        <v/>
      </c>
      <c r="E113" s="10" t="str">
        <f>IF($M113="","",SUMPRODUCT(($M$6:$M113&lt;&gt;"")*($R$6:$R113="")))</f>
        <v/>
      </c>
      <c r="F113" s="10" t="str">
        <f>IF(OR($K113="限特",$O113=""),"",SUMPRODUCT(($K$6:$K113&lt;&gt;"限特")*($O$6:$O113="○")))</f>
        <v/>
      </c>
      <c r="G113" s="10">
        <f>IF(OR($K113&lt;&gt;"限特",$O113&lt;&gt;"○"),"",SUMPRODUCT(($K$6:$K113="限特")*($O$6:$O113="○")))</f>
        <v>16</v>
      </c>
      <c r="H113" s="9" t="str">
        <f t="shared" si="12"/>
        <v/>
      </c>
      <c r="I113" s="10" t="s">
        <v>118</v>
      </c>
      <c r="J113" s="9" t="str">
        <f t="shared" si="13"/>
        <v>〃</v>
      </c>
      <c r="K113" s="10" t="s">
        <v>30</v>
      </c>
      <c r="L113" s="11" t="s">
        <v>127</v>
      </c>
      <c r="M113" s="15"/>
      <c r="N113" s="156"/>
      <c r="O113" s="13" t="s">
        <v>14</v>
      </c>
      <c r="P113" s="12" t="s">
        <v>14</v>
      </c>
      <c r="Q113" s="12" t="s">
        <v>14</v>
      </c>
      <c r="R113" s="12"/>
      <c r="S113" s="12" t="s">
        <v>14</v>
      </c>
      <c r="T113" s="12"/>
      <c r="U113" s="12"/>
      <c r="V113" s="31"/>
    </row>
    <row r="114" spans="1:22" ht="13.5" customHeight="1" x14ac:dyDescent="0.15">
      <c r="A114" s="30">
        <f t="shared" si="11"/>
        <v>109</v>
      </c>
      <c r="B114" s="10" t="str">
        <f>IF($N114="","",COUNTA($N$6:$N114))</f>
        <v/>
      </c>
      <c r="C114" s="10" t="str">
        <f>IF(OR($K114="限特",$Q114="○"),"",SUMPRODUCT(($K$6:$K114&lt;&gt;"限特")*($Q$6:$Q114="")))</f>
        <v/>
      </c>
      <c r="D114" s="10" t="str">
        <f>IF(OR($K114&lt;&gt;"限特",$Q114="○"),"",SUMPRODUCT(($K$6:$K114="限特")*($Q$6:$Q114="")))</f>
        <v/>
      </c>
      <c r="E114" s="10" t="str">
        <f>IF($M114="","",SUMPRODUCT(($M$6:$M114&lt;&gt;"")*($R$6:$R114="")))</f>
        <v/>
      </c>
      <c r="F114" s="10" t="str">
        <f>IF(OR($K114="限特",$O114=""),"",SUMPRODUCT(($K$6:$K114&lt;&gt;"限特")*($O$6:$O114="○")))</f>
        <v/>
      </c>
      <c r="G114" s="10">
        <f>IF(OR($K114&lt;&gt;"限特",$O114&lt;&gt;"○"),"",SUMPRODUCT(($K$6:$K114="限特")*($O$6:$O114="○")))</f>
        <v>17</v>
      </c>
      <c r="H114" s="9" t="str">
        <f t="shared" si="12"/>
        <v/>
      </c>
      <c r="I114" s="10" t="s">
        <v>118</v>
      </c>
      <c r="J114" s="9" t="str">
        <f t="shared" si="13"/>
        <v>〃</v>
      </c>
      <c r="K114" s="10" t="s">
        <v>30</v>
      </c>
      <c r="L114" s="11" t="s">
        <v>128</v>
      </c>
      <c r="M114" s="15"/>
      <c r="N114" s="156"/>
      <c r="O114" s="13" t="s">
        <v>14</v>
      </c>
      <c r="P114" s="12" t="s">
        <v>14</v>
      </c>
      <c r="Q114" s="12" t="s">
        <v>14</v>
      </c>
      <c r="R114" s="12"/>
      <c r="S114" s="12" t="s">
        <v>14</v>
      </c>
      <c r="T114" s="12"/>
      <c r="U114" s="12"/>
      <c r="V114" s="31"/>
    </row>
    <row r="115" spans="1:22" ht="13.5" customHeight="1" x14ac:dyDescent="0.15">
      <c r="A115" s="30">
        <f t="shared" si="11"/>
        <v>110</v>
      </c>
      <c r="B115" s="10" t="str">
        <f>IF($N115="","",COUNTA($N$6:$N115))</f>
        <v/>
      </c>
      <c r="C115" s="10" t="str">
        <f>IF(OR($K115="限特",$Q115="○"),"",SUMPRODUCT(($K$6:$K115&lt;&gt;"限特")*($Q$6:$Q115="")))</f>
        <v/>
      </c>
      <c r="D115" s="10" t="str">
        <f>IF(OR($K115&lt;&gt;"限特",$Q115="○"),"",SUMPRODUCT(($K$6:$K115="限特")*($Q$6:$Q115="")))</f>
        <v/>
      </c>
      <c r="E115" s="10" t="str">
        <f>IF($M115="","",SUMPRODUCT(($M$6:$M115&lt;&gt;"")*($R$6:$R115="")))</f>
        <v/>
      </c>
      <c r="F115" s="10" t="str">
        <f>IF(OR($K115="限特",$O115=""),"",SUMPRODUCT(($K$6:$K115&lt;&gt;"限特")*($O$6:$O115="○")))</f>
        <v/>
      </c>
      <c r="G115" s="10">
        <f>IF(OR($K115&lt;&gt;"限特",$O115&lt;&gt;"○"),"",SUMPRODUCT(($K$6:$K115="限特")*($O$6:$O115="○")))</f>
        <v>18</v>
      </c>
      <c r="H115" s="9" t="str">
        <f t="shared" si="12"/>
        <v/>
      </c>
      <c r="I115" s="10" t="s">
        <v>118</v>
      </c>
      <c r="J115" s="9" t="str">
        <f t="shared" si="13"/>
        <v>〃</v>
      </c>
      <c r="K115" s="10" t="s">
        <v>30</v>
      </c>
      <c r="L115" s="11" t="s">
        <v>129</v>
      </c>
      <c r="M115" s="15"/>
      <c r="N115" s="156"/>
      <c r="O115" s="13" t="s">
        <v>14</v>
      </c>
      <c r="P115" s="12" t="s">
        <v>14</v>
      </c>
      <c r="Q115" s="12" t="s">
        <v>14</v>
      </c>
      <c r="R115" s="12"/>
      <c r="S115" s="12" t="s">
        <v>14</v>
      </c>
      <c r="T115" s="12"/>
      <c r="U115" s="12"/>
      <c r="V115" s="31"/>
    </row>
    <row r="116" spans="1:22" ht="13.5" customHeight="1" x14ac:dyDescent="0.15">
      <c r="A116" s="30">
        <f t="shared" si="11"/>
        <v>111</v>
      </c>
      <c r="B116" s="10" t="str">
        <f>IF($N116="","",COUNTA($N$6:$N116))</f>
        <v/>
      </c>
      <c r="C116" s="10" t="str">
        <f>IF(OR($K116="限特",$Q116="○"),"",SUMPRODUCT(($K$6:$K116&lt;&gt;"限特")*($Q$6:$Q116="")))</f>
        <v/>
      </c>
      <c r="D116" s="10" t="str">
        <f>IF(OR($K116&lt;&gt;"限特",$Q116="○"),"",SUMPRODUCT(($K$6:$K116="限特")*($Q$6:$Q116="")))</f>
        <v/>
      </c>
      <c r="E116" s="10" t="str">
        <f>IF($M116="","",SUMPRODUCT(($M$6:$M116&lt;&gt;"")*($R$6:$R116="")))</f>
        <v/>
      </c>
      <c r="F116" s="10" t="str">
        <f>IF(OR($K116="限特",$O116=""),"",SUMPRODUCT(($K$6:$K116&lt;&gt;"限特")*($O$6:$O116="○")))</f>
        <v/>
      </c>
      <c r="G116" s="10">
        <f>IF(OR($K116&lt;&gt;"限特",$O116&lt;&gt;"○"),"",SUMPRODUCT(($K$6:$K116="限特")*($O$6:$O116="○")))</f>
        <v>19</v>
      </c>
      <c r="H116" s="9" t="str">
        <f t="shared" si="12"/>
        <v/>
      </c>
      <c r="I116" s="10" t="s">
        <v>118</v>
      </c>
      <c r="J116" s="9" t="str">
        <f t="shared" si="13"/>
        <v>〃</v>
      </c>
      <c r="K116" s="10" t="s">
        <v>30</v>
      </c>
      <c r="L116" s="11" t="s">
        <v>946</v>
      </c>
      <c r="M116" s="15"/>
      <c r="N116" s="156"/>
      <c r="O116" s="13" t="s">
        <v>14</v>
      </c>
      <c r="P116" s="12" t="s">
        <v>14</v>
      </c>
      <c r="Q116" s="12" t="s">
        <v>14</v>
      </c>
      <c r="R116" s="12"/>
      <c r="S116" s="12" t="s">
        <v>14</v>
      </c>
      <c r="T116" s="12"/>
      <c r="U116" s="12"/>
      <c r="V116" s="31"/>
    </row>
    <row r="117" spans="1:22" ht="13.5" customHeight="1" x14ac:dyDescent="0.15">
      <c r="A117" s="30">
        <f t="shared" si="11"/>
        <v>112</v>
      </c>
      <c r="B117" s="10">
        <f>IF($N117="","",COUNTA($N$6:$N117))</f>
        <v>63</v>
      </c>
      <c r="C117" s="10" t="str">
        <f>IF(OR($K117="限特",$Q117="○"),"",SUMPRODUCT(($K$6:$K117&lt;&gt;"限特")*($Q$6:$Q117="")))</f>
        <v/>
      </c>
      <c r="D117" s="10" t="str">
        <f>IF(OR($K117&lt;&gt;"限特",$Q117="○"),"",SUMPRODUCT(($K$6:$K117="限特")*($Q$6:$Q117="")))</f>
        <v/>
      </c>
      <c r="E117" s="10" t="str">
        <f>IF($M117="","",SUMPRODUCT(($M$6:$M117&lt;&gt;"")*($R$6:$R117="")))</f>
        <v/>
      </c>
      <c r="F117" s="10">
        <f>IF(OR($K117="限特",$O117=""),"",SUMPRODUCT(($K$6:$K117&lt;&gt;"限特")*($O$6:$O117="○")))</f>
        <v>53</v>
      </c>
      <c r="G117" s="10" t="str">
        <f>IF(OR($K117&lt;&gt;"限特",$O117&lt;&gt;"○"),"",SUMPRODUCT(($K$6:$K117="限特")*($O$6:$O117="○")))</f>
        <v/>
      </c>
      <c r="H117" s="9" t="str">
        <f t="shared" si="12"/>
        <v>埼玉県</v>
      </c>
      <c r="I117" s="10" t="s">
        <v>130</v>
      </c>
      <c r="J117" s="9" t="str">
        <f t="shared" si="13"/>
        <v>都道府県</v>
      </c>
      <c r="K117" s="10" t="s">
        <v>13</v>
      </c>
      <c r="L117" s="11" t="s">
        <v>130</v>
      </c>
      <c r="M117" s="15"/>
      <c r="N117" s="156" t="s">
        <v>17</v>
      </c>
      <c r="O117" s="13" t="s">
        <v>14</v>
      </c>
      <c r="P117" s="12" t="s">
        <v>14</v>
      </c>
      <c r="Q117" s="12" t="s">
        <v>14</v>
      </c>
      <c r="R117" s="12"/>
      <c r="S117" s="12" t="s">
        <v>14</v>
      </c>
      <c r="T117" s="12"/>
      <c r="U117" s="12"/>
      <c r="V117" s="31"/>
    </row>
    <row r="118" spans="1:22" ht="13.5" customHeight="1" x14ac:dyDescent="0.15">
      <c r="A118" s="30">
        <f t="shared" si="11"/>
        <v>113</v>
      </c>
      <c r="B118" s="10">
        <f>IF($N118="","",COUNTA($N$6:$N118))</f>
        <v>64</v>
      </c>
      <c r="C118" s="10" t="str">
        <f>IF(OR($K118="限特",$Q118="○"),"",SUMPRODUCT(($K$6:$K118&lt;&gt;"限特")*($Q$6:$Q118="")))</f>
        <v/>
      </c>
      <c r="D118" s="10" t="str">
        <f>IF(OR($K118&lt;&gt;"限特",$Q118="○"),"",SUMPRODUCT(($K$6:$K118="限特")*($Q$6:$Q118="")))</f>
        <v/>
      </c>
      <c r="E118" s="10" t="str">
        <f>IF($M118="","",SUMPRODUCT(($M$6:$M118&lt;&gt;"")*($R$6:$R118="")))</f>
        <v/>
      </c>
      <c r="F118" s="10">
        <f>IF(OR($K118="限特",$O118=""),"",SUMPRODUCT(($K$6:$K118&lt;&gt;"限特")*($O$6:$O118="○")))</f>
        <v>54</v>
      </c>
      <c r="G118" s="10" t="str">
        <f>IF(OR($K118&lt;&gt;"限特",$O118&lt;&gt;"○"),"",SUMPRODUCT(($K$6:$K118="限特")*($O$6:$O118="○")))</f>
        <v/>
      </c>
      <c r="H118" s="9" t="str">
        <f t="shared" si="12"/>
        <v/>
      </c>
      <c r="I118" s="10" t="s">
        <v>130</v>
      </c>
      <c r="J118" s="9" t="str">
        <f t="shared" si="13"/>
        <v>政令市</v>
      </c>
      <c r="K118" s="10" t="s">
        <v>15</v>
      </c>
      <c r="L118" s="11" t="s">
        <v>131</v>
      </c>
      <c r="M118" s="15"/>
      <c r="N118" s="156" t="s">
        <v>17</v>
      </c>
      <c r="O118" s="13" t="s">
        <v>14</v>
      </c>
      <c r="P118" s="12" t="s">
        <v>14</v>
      </c>
      <c r="Q118" s="12" t="s">
        <v>14</v>
      </c>
      <c r="R118" s="12"/>
      <c r="S118" s="12" t="s">
        <v>14</v>
      </c>
      <c r="T118" s="12"/>
      <c r="U118" s="12"/>
      <c r="V118" s="31"/>
    </row>
    <row r="119" spans="1:22" ht="13.5" customHeight="1" x14ac:dyDescent="0.15">
      <c r="A119" s="30">
        <f t="shared" si="11"/>
        <v>114</v>
      </c>
      <c r="B119" s="10">
        <f>IF($N119="","",COUNTA($N$6:$N119))</f>
        <v>65</v>
      </c>
      <c r="C119" s="10" t="str">
        <f>IF(OR($K119="限特",$Q119="○"),"",SUMPRODUCT(($K$6:$K119&lt;&gt;"限特")*($Q$6:$Q119="")))</f>
        <v/>
      </c>
      <c r="D119" s="10" t="str">
        <f>IF(OR($K119&lt;&gt;"限特",$Q119="○"),"",SUMPRODUCT(($K$6:$K119="限特")*($Q$6:$Q119="")))</f>
        <v/>
      </c>
      <c r="E119" s="10" t="str">
        <f>IF($M119="","",SUMPRODUCT(($M$6:$M119&lt;&gt;"")*($R$6:$R119="")))</f>
        <v/>
      </c>
      <c r="F119" s="10" t="str">
        <f>IF(OR($K119="限特",$O119=""),"",SUMPRODUCT(($K$6:$K119&lt;&gt;"限特")*($O$6:$O119="○")))</f>
        <v/>
      </c>
      <c r="G119" s="10" t="str">
        <f>IF(OR($K119&lt;&gt;"限特",$O119&lt;&gt;"○"),"",SUMPRODUCT(($K$6:$K119="限特")*($O$6:$O119="○")))</f>
        <v/>
      </c>
      <c r="H119" s="9" t="str">
        <f t="shared" si="12"/>
        <v/>
      </c>
      <c r="I119" s="10" t="s">
        <v>130</v>
      </c>
      <c r="J119" s="9" t="str">
        <f t="shared" si="13"/>
        <v>４条１項</v>
      </c>
      <c r="K119" s="10" t="s">
        <v>19</v>
      </c>
      <c r="L119" s="11" t="s">
        <v>132</v>
      </c>
      <c r="M119" s="15"/>
      <c r="N119" s="156" t="s">
        <v>17</v>
      </c>
      <c r="O119" s="13" t="s">
        <v>18</v>
      </c>
      <c r="P119" s="12" t="s">
        <v>14</v>
      </c>
      <c r="Q119" s="12" t="s">
        <v>14</v>
      </c>
      <c r="R119" s="12"/>
      <c r="S119" s="12" t="s">
        <v>14</v>
      </c>
      <c r="T119" s="12"/>
      <c r="U119" s="12"/>
      <c r="V119" s="31"/>
    </row>
    <row r="120" spans="1:22" ht="13.5" customHeight="1" x14ac:dyDescent="0.15">
      <c r="A120" s="30">
        <f t="shared" si="11"/>
        <v>115</v>
      </c>
      <c r="B120" s="10">
        <f>IF($N120="","",COUNTA($N$6:$N120))</f>
        <v>66</v>
      </c>
      <c r="C120" s="10" t="str">
        <f>IF(OR($K120="限特",$Q120="○"),"",SUMPRODUCT(($K$6:$K120&lt;&gt;"限特")*($Q$6:$Q120="")))</f>
        <v/>
      </c>
      <c r="D120" s="10" t="str">
        <f>IF(OR($K120&lt;&gt;"限特",$Q120="○"),"",SUMPRODUCT(($K$6:$K120="限特")*($Q$6:$Q120="")))</f>
        <v/>
      </c>
      <c r="E120" s="10" t="str">
        <f>IF($M120="","",SUMPRODUCT(($M$6:$M120&lt;&gt;"")*($R$6:$R120="")))</f>
        <v/>
      </c>
      <c r="F120" s="10">
        <f>IF(OR($K120="限特",$O120=""),"",SUMPRODUCT(($K$6:$K120&lt;&gt;"限特")*($O$6:$O120="○")))</f>
        <v>55</v>
      </c>
      <c r="G120" s="10" t="str">
        <f>IF(OR($K120&lt;&gt;"限特",$O120&lt;&gt;"○"),"",SUMPRODUCT(($K$6:$K120="限特")*($O$6:$O120="○")))</f>
        <v/>
      </c>
      <c r="H120" s="9" t="str">
        <f t="shared" si="12"/>
        <v/>
      </c>
      <c r="I120" s="10" t="s">
        <v>130</v>
      </c>
      <c r="J120" s="9" t="str">
        <f t="shared" si="13"/>
        <v>〃</v>
      </c>
      <c r="K120" s="10" t="s">
        <v>19</v>
      </c>
      <c r="L120" s="11" t="s">
        <v>133</v>
      </c>
      <c r="M120" s="15"/>
      <c r="N120" s="156" t="s">
        <v>17</v>
      </c>
      <c r="O120" s="13" t="s">
        <v>14</v>
      </c>
      <c r="P120" s="12" t="s">
        <v>14</v>
      </c>
      <c r="Q120" s="12" t="s">
        <v>14</v>
      </c>
      <c r="R120" s="12"/>
      <c r="S120" s="12" t="s">
        <v>14</v>
      </c>
      <c r="T120" s="12"/>
      <c r="U120" s="12"/>
      <c r="V120" s="31"/>
    </row>
    <row r="121" spans="1:22" ht="13.5" customHeight="1" x14ac:dyDescent="0.15">
      <c r="A121" s="30">
        <f t="shared" si="11"/>
        <v>116</v>
      </c>
      <c r="B121" s="10" t="str">
        <f>IF($N121="","",COUNTA($N$6:$N121))</f>
        <v/>
      </c>
      <c r="C121" s="10" t="str">
        <f>IF(OR($K121="限特",$Q121="○"),"",SUMPRODUCT(($K$6:$K121&lt;&gt;"限特")*($Q$6:$Q121="")))</f>
        <v/>
      </c>
      <c r="D121" s="10" t="str">
        <f>IF(OR($K121&lt;&gt;"限特",$Q121="○"),"",SUMPRODUCT(($K$6:$K121="限特")*($Q$6:$Q121="")))</f>
        <v/>
      </c>
      <c r="E121" s="10" t="str">
        <f>IF($M121="","",SUMPRODUCT(($M$6:$M121&lt;&gt;"")*($R$6:$R121="")))</f>
        <v/>
      </c>
      <c r="F121" s="10" t="str">
        <f>IF(OR($K121="限特",$O121=""),"",SUMPRODUCT(($K$6:$K121&lt;&gt;"限特")*($O$6:$O121="○")))</f>
        <v/>
      </c>
      <c r="G121" s="10" t="str">
        <f>IF(OR($K121&lt;&gt;"限特",$O121&lt;&gt;"○"),"",SUMPRODUCT(($K$6:$K121="限特")*($O$6:$O121="○")))</f>
        <v/>
      </c>
      <c r="H121" s="9" t="str">
        <f t="shared" si="12"/>
        <v/>
      </c>
      <c r="I121" s="10" t="s">
        <v>130</v>
      </c>
      <c r="J121" s="9" t="str">
        <f t="shared" si="13"/>
        <v>〃</v>
      </c>
      <c r="K121" s="10" t="s">
        <v>19</v>
      </c>
      <c r="L121" s="11" t="s">
        <v>134</v>
      </c>
      <c r="M121" s="15"/>
      <c r="N121" s="156"/>
      <c r="O121" s="13" t="s">
        <v>18</v>
      </c>
      <c r="P121" s="12" t="s">
        <v>14</v>
      </c>
      <c r="Q121" s="12" t="s">
        <v>14</v>
      </c>
      <c r="R121" s="12"/>
      <c r="S121" s="12" t="s">
        <v>14</v>
      </c>
      <c r="T121" s="12"/>
      <c r="U121" s="12"/>
      <c r="V121" s="31"/>
    </row>
    <row r="122" spans="1:22" ht="13.5" customHeight="1" x14ac:dyDescent="0.15">
      <c r="A122" s="30">
        <f t="shared" si="11"/>
        <v>117</v>
      </c>
      <c r="B122" s="10" t="str">
        <f>IF($N122="","",COUNTA($N$6:$N122))</f>
        <v/>
      </c>
      <c r="C122" s="10" t="str">
        <f>IF(OR($K122="限特",$Q122="○"),"",SUMPRODUCT(($K$6:$K122&lt;&gt;"限特")*($Q$6:$Q122="")))</f>
        <v/>
      </c>
      <c r="D122" s="10" t="str">
        <f>IF(OR($K122&lt;&gt;"限特",$Q122="○"),"",SUMPRODUCT(($K$6:$K122="限特")*($Q$6:$Q122="")))</f>
        <v/>
      </c>
      <c r="E122" s="10" t="str">
        <f>IF($M122="","",SUMPRODUCT(($M$6:$M122&lt;&gt;"")*($R$6:$R122="")))</f>
        <v/>
      </c>
      <c r="F122" s="10" t="str">
        <f>IF(OR($K122="限特",$O122=""),"",SUMPRODUCT(($K$6:$K122&lt;&gt;"限特")*($O$6:$O122="○")))</f>
        <v/>
      </c>
      <c r="G122" s="10" t="str">
        <f>IF(OR($K122&lt;&gt;"限特",$O122&lt;&gt;"○"),"",SUMPRODUCT(($K$6:$K122="限特")*($O$6:$O122="○")))</f>
        <v/>
      </c>
      <c r="H122" s="9" t="str">
        <f t="shared" si="12"/>
        <v/>
      </c>
      <c r="I122" s="10" t="s">
        <v>130</v>
      </c>
      <c r="J122" s="9" t="str">
        <f t="shared" si="13"/>
        <v>〃</v>
      </c>
      <c r="K122" s="10" t="s">
        <v>19</v>
      </c>
      <c r="L122" s="11" t="s">
        <v>135</v>
      </c>
      <c r="M122" s="15"/>
      <c r="N122" s="156"/>
      <c r="O122" s="13" t="s">
        <v>18</v>
      </c>
      <c r="P122" s="12" t="s">
        <v>14</v>
      </c>
      <c r="Q122" s="12" t="s">
        <v>14</v>
      </c>
      <c r="R122" s="12"/>
      <c r="S122" s="12" t="s">
        <v>14</v>
      </c>
      <c r="T122" s="12"/>
      <c r="U122" s="12"/>
      <c r="V122" s="31"/>
    </row>
    <row r="123" spans="1:22" ht="13.5" customHeight="1" x14ac:dyDescent="0.15">
      <c r="A123" s="30">
        <f t="shared" si="11"/>
        <v>118</v>
      </c>
      <c r="B123" s="10">
        <f>IF($N123="","",COUNTA($N$6:$N123))</f>
        <v>67</v>
      </c>
      <c r="C123" s="10" t="str">
        <f>IF(OR($K123="限特",$Q123="○"),"",SUMPRODUCT(($K$6:$K123&lt;&gt;"限特")*($Q$6:$Q123="")))</f>
        <v/>
      </c>
      <c r="D123" s="10" t="str">
        <f>IF(OR($K123&lt;&gt;"限特",$Q123="○"),"",SUMPRODUCT(($K$6:$K123="限特")*($Q$6:$Q123="")))</f>
        <v/>
      </c>
      <c r="E123" s="10" t="str">
        <f>IF($M123="","",SUMPRODUCT(($M$6:$M123&lt;&gt;"")*($R$6:$R123="")))</f>
        <v/>
      </c>
      <c r="F123" s="10" t="str">
        <f>IF(OR($K123="限特",$O123=""),"",SUMPRODUCT(($K$6:$K123&lt;&gt;"限特")*($O$6:$O123="○")))</f>
        <v/>
      </c>
      <c r="G123" s="10" t="str">
        <f>IF(OR($K123&lt;&gt;"限特",$O123&lt;&gt;"○"),"",SUMPRODUCT(($K$6:$K123="限特")*($O$6:$O123="○")))</f>
        <v/>
      </c>
      <c r="H123" s="9" t="str">
        <f t="shared" si="12"/>
        <v/>
      </c>
      <c r="I123" s="10" t="s">
        <v>130</v>
      </c>
      <c r="J123" s="9" t="str">
        <f t="shared" si="13"/>
        <v>４条２項</v>
      </c>
      <c r="K123" s="10" t="s">
        <v>22</v>
      </c>
      <c r="L123" s="11" t="s">
        <v>136</v>
      </c>
      <c r="M123" s="15"/>
      <c r="N123" s="156" t="s">
        <v>17</v>
      </c>
      <c r="O123" s="13" t="s">
        <v>18</v>
      </c>
      <c r="P123" s="12" t="s">
        <v>14</v>
      </c>
      <c r="Q123" s="12" t="s">
        <v>14</v>
      </c>
      <c r="R123" s="12"/>
      <c r="S123" s="12"/>
      <c r="T123" s="12"/>
      <c r="U123" s="12"/>
      <c r="V123" s="31"/>
    </row>
    <row r="124" spans="1:22" ht="13.5" customHeight="1" x14ac:dyDescent="0.15">
      <c r="A124" s="30">
        <f t="shared" si="11"/>
        <v>119</v>
      </c>
      <c r="B124" s="10" t="str">
        <f>IF($N124="","",COUNTA($N$6:$N124))</f>
        <v/>
      </c>
      <c r="C124" s="10" t="str">
        <f>IF(OR($K124="限特",$Q124="○"),"",SUMPRODUCT(($K$6:$K124&lt;&gt;"限特")*($Q$6:$Q124="")))</f>
        <v/>
      </c>
      <c r="D124" s="10" t="str">
        <f>IF(OR($K124&lt;&gt;"限特",$Q124="○"),"",SUMPRODUCT(($K$6:$K124="限特")*($Q$6:$Q124="")))</f>
        <v/>
      </c>
      <c r="E124" s="10" t="str">
        <f>IF($M124="","",SUMPRODUCT(($M$6:$M124&lt;&gt;"")*($R$6:$R124="")))</f>
        <v/>
      </c>
      <c r="F124" s="10" t="str">
        <f>IF(OR($K124="限特",$O124=""),"",SUMPRODUCT(($K$6:$K124&lt;&gt;"限特")*($O$6:$O124="○")))</f>
        <v/>
      </c>
      <c r="G124" s="10" t="str">
        <f>IF(OR($K124&lt;&gt;"限特",$O124&lt;&gt;"○"),"",SUMPRODUCT(($K$6:$K124="限特")*($O$6:$O124="○")))</f>
        <v/>
      </c>
      <c r="H124" s="9" t="str">
        <f t="shared" si="12"/>
        <v/>
      </c>
      <c r="I124" s="10" t="s">
        <v>130</v>
      </c>
      <c r="J124" s="9" t="str">
        <f t="shared" si="13"/>
        <v>〃</v>
      </c>
      <c r="K124" s="10" t="s">
        <v>22</v>
      </c>
      <c r="L124" s="11" t="s">
        <v>137</v>
      </c>
      <c r="M124" s="15"/>
      <c r="N124" s="156"/>
      <c r="O124" s="13" t="s">
        <v>18</v>
      </c>
      <c r="P124" s="12" t="s">
        <v>14</v>
      </c>
      <c r="Q124" s="12" t="s">
        <v>14</v>
      </c>
      <c r="R124" s="12"/>
      <c r="S124" s="12"/>
      <c r="T124" s="12"/>
      <c r="U124" s="12"/>
      <c r="V124" s="31"/>
    </row>
    <row r="125" spans="1:22" ht="13.5" customHeight="1" x14ac:dyDescent="0.15">
      <c r="A125" s="30">
        <f t="shared" si="11"/>
        <v>120</v>
      </c>
      <c r="B125" s="10">
        <f>IF($N125="","",COUNTA($N$6:$N125))</f>
        <v>68</v>
      </c>
      <c r="C125" s="10" t="str">
        <f>IF(OR($K125="限特",$Q125="○"),"",SUMPRODUCT(($K$6:$K125&lt;&gt;"限特")*($Q$6:$Q125="")))</f>
        <v/>
      </c>
      <c r="D125" s="10" t="str">
        <f>IF(OR($K125&lt;&gt;"限特",$Q125="○"),"",SUMPRODUCT(($K$6:$K125="限特")*($Q$6:$Q125="")))</f>
        <v/>
      </c>
      <c r="E125" s="10" t="str">
        <f>IF($M125="","",SUMPRODUCT(($M$6:$M125&lt;&gt;"")*($R$6:$R125="")))</f>
        <v/>
      </c>
      <c r="F125" s="10">
        <f>IF(OR($K125="限特",$O125=""),"",SUMPRODUCT(($K$6:$K125&lt;&gt;"限特")*($O$6:$O125="○")))</f>
        <v>56</v>
      </c>
      <c r="G125" s="10" t="str">
        <f>IF(OR($K125&lt;&gt;"限特",$O125&lt;&gt;"○"),"",SUMPRODUCT(($K$6:$K125="限特")*($O$6:$O125="○")))</f>
        <v/>
      </c>
      <c r="H125" s="9" t="str">
        <f t="shared" si="12"/>
        <v/>
      </c>
      <c r="I125" s="10" t="s">
        <v>130</v>
      </c>
      <c r="J125" s="9" t="str">
        <f t="shared" si="13"/>
        <v>〃</v>
      </c>
      <c r="K125" s="10" t="s">
        <v>22</v>
      </c>
      <c r="L125" s="11" t="s">
        <v>138</v>
      </c>
      <c r="M125" s="15"/>
      <c r="N125" s="156" t="s">
        <v>17</v>
      </c>
      <c r="O125" s="13" t="s">
        <v>14</v>
      </c>
      <c r="P125" s="12" t="s">
        <v>14</v>
      </c>
      <c r="Q125" s="12" t="s">
        <v>14</v>
      </c>
      <c r="R125" s="12"/>
      <c r="S125" s="12" t="s">
        <v>14</v>
      </c>
      <c r="T125" s="12"/>
      <c r="U125" s="12"/>
      <c r="V125" s="31"/>
    </row>
    <row r="126" spans="1:22" ht="13.5" customHeight="1" x14ac:dyDescent="0.15">
      <c r="A126" s="30">
        <f t="shared" si="11"/>
        <v>121</v>
      </c>
      <c r="B126" s="10" t="str">
        <f>IF($N126="","",COUNTA($N$6:$N126))</f>
        <v/>
      </c>
      <c r="C126" s="10" t="str">
        <f>IF(OR($K126="限特",$Q126="○"),"",SUMPRODUCT(($K$6:$K126&lt;&gt;"限特")*($Q$6:$Q126="")))</f>
        <v/>
      </c>
      <c r="D126" s="10" t="str">
        <f>IF(OR($K126&lt;&gt;"限特",$Q126="○"),"",SUMPRODUCT(($K$6:$K126="限特")*($Q$6:$Q126="")))</f>
        <v/>
      </c>
      <c r="E126" s="10" t="str">
        <f>IF($M126="","",SUMPRODUCT(($M$6:$M126&lt;&gt;"")*($R$6:$R126="")))</f>
        <v/>
      </c>
      <c r="F126" s="10" t="str">
        <f>IF(OR($K126="限特",$O126=""),"",SUMPRODUCT(($K$6:$K126&lt;&gt;"限特")*($O$6:$O126="○")))</f>
        <v/>
      </c>
      <c r="G126" s="10" t="str">
        <f>IF(OR($K126&lt;&gt;"限特",$O126&lt;&gt;"○"),"",SUMPRODUCT(($K$6:$K126="限特")*($O$6:$O126="○")))</f>
        <v/>
      </c>
      <c r="H126" s="9" t="str">
        <f t="shared" si="12"/>
        <v/>
      </c>
      <c r="I126" s="10" t="s">
        <v>130</v>
      </c>
      <c r="J126" s="9" t="str">
        <f t="shared" si="13"/>
        <v>〃</v>
      </c>
      <c r="K126" s="10" t="s">
        <v>22</v>
      </c>
      <c r="L126" s="11" t="s">
        <v>139</v>
      </c>
      <c r="M126" s="15"/>
      <c r="N126" s="156"/>
      <c r="O126" s="13" t="s">
        <v>18</v>
      </c>
      <c r="P126" s="12" t="s">
        <v>14</v>
      </c>
      <c r="Q126" s="12" t="s">
        <v>14</v>
      </c>
      <c r="R126" s="12"/>
      <c r="S126" s="12"/>
      <c r="T126" s="12"/>
      <c r="U126" s="12"/>
      <c r="V126" s="31"/>
    </row>
    <row r="127" spans="1:22" ht="13.5" customHeight="1" x14ac:dyDescent="0.15">
      <c r="A127" s="30">
        <f t="shared" si="11"/>
        <v>122</v>
      </c>
      <c r="B127" s="10">
        <f>IF($N127="","",COUNTA($N$6:$N127))</f>
        <v>69</v>
      </c>
      <c r="C127" s="10" t="str">
        <f>IF(OR($K127="限特",$Q127="○"),"",SUMPRODUCT(($K$6:$K127&lt;&gt;"限特")*($Q$6:$Q127="")))</f>
        <v/>
      </c>
      <c r="D127" s="10" t="str">
        <f>IF(OR($K127&lt;&gt;"限特",$Q127="○"),"",SUMPRODUCT(($K$6:$K127="限特")*($Q$6:$Q127="")))</f>
        <v/>
      </c>
      <c r="E127" s="10" t="str">
        <f>IF($M127="","",SUMPRODUCT(($M$6:$M127&lt;&gt;"")*($R$6:$R127="")))</f>
        <v/>
      </c>
      <c r="F127" s="10" t="str">
        <f>IF(OR($K127="限特",$O127=""),"",SUMPRODUCT(($K$6:$K127&lt;&gt;"限特")*($O$6:$O127="○")))</f>
        <v/>
      </c>
      <c r="G127" s="10" t="str">
        <f>IF(OR($K127&lt;&gt;"限特",$O127&lt;&gt;"○"),"",SUMPRODUCT(($K$6:$K127="限特")*($O$6:$O127="○")))</f>
        <v/>
      </c>
      <c r="H127" s="9" t="str">
        <f t="shared" si="12"/>
        <v/>
      </c>
      <c r="I127" s="10" t="s">
        <v>130</v>
      </c>
      <c r="J127" s="9" t="str">
        <f t="shared" si="13"/>
        <v>〃</v>
      </c>
      <c r="K127" s="10" t="s">
        <v>22</v>
      </c>
      <c r="L127" s="11" t="s">
        <v>140</v>
      </c>
      <c r="M127" s="15"/>
      <c r="N127" s="156" t="s">
        <v>17</v>
      </c>
      <c r="O127" s="13" t="s">
        <v>18</v>
      </c>
      <c r="P127" s="12" t="s">
        <v>14</v>
      </c>
      <c r="Q127" s="12" t="s">
        <v>14</v>
      </c>
      <c r="R127" s="12"/>
      <c r="S127" s="12" t="s">
        <v>14</v>
      </c>
      <c r="T127" s="12"/>
      <c r="U127" s="12"/>
      <c r="V127" s="31"/>
    </row>
    <row r="128" spans="1:22" ht="13.5" customHeight="1" x14ac:dyDescent="0.15">
      <c r="A128" s="30">
        <f t="shared" si="11"/>
        <v>123</v>
      </c>
      <c r="B128" s="10">
        <f>IF($N128="","",COUNTA($N$6:$N128))</f>
        <v>70</v>
      </c>
      <c r="C128" s="10" t="str">
        <f>IF(OR($K128="限特",$Q128="○"),"",SUMPRODUCT(($K$6:$K128&lt;&gt;"限特")*($Q$6:$Q128="")))</f>
        <v/>
      </c>
      <c r="D128" s="10" t="str">
        <f>IF(OR($K128&lt;&gt;"限特",$Q128="○"),"",SUMPRODUCT(($K$6:$K128="限特")*($Q$6:$Q128="")))</f>
        <v/>
      </c>
      <c r="E128" s="10" t="str">
        <f>IF($M128="","",SUMPRODUCT(($M$6:$M128&lt;&gt;"")*($R$6:$R128="")))</f>
        <v/>
      </c>
      <c r="F128" s="10">
        <f>IF(OR($K128="限特",$O128=""),"",SUMPRODUCT(($K$6:$K128&lt;&gt;"限特")*($O$6:$O128="○")))</f>
        <v>57</v>
      </c>
      <c r="G128" s="10" t="str">
        <f>IF(OR($K128&lt;&gt;"限特",$O128&lt;&gt;"○"),"",SUMPRODUCT(($K$6:$K128="限特")*($O$6:$O128="○")))</f>
        <v/>
      </c>
      <c r="H128" s="9" t="str">
        <f t="shared" si="12"/>
        <v/>
      </c>
      <c r="I128" s="10" t="s">
        <v>130</v>
      </c>
      <c r="J128" s="9" t="str">
        <f t="shared" si="13"/>
        <v>〃</v>
      </c>
      <c r="K128" s="10" t="s">
        <v>22</v>
      </c>
      <c r="L128" s="11" t="s">
        <v>141</v>
      </c>
      <c r="M128" s="15"/>
      <c r="N128" s="156" t="s">
        <v>17</v>
      </c>
      <c r="O128" s="13" t="s">
        <v>14</v>
      </c>
      <c r="P128" s="12" t="s">
        <v>14</v>
      </c>
      <c r="Q128" s="12" t="s">
        <v>14</v>
      </c>
      <c r="R128" s="12"/>
      <c r="S128" s="12" t="s">
        <v>14</v>
      </c>
      <c r="T128" s="12"/>
      <c r="U128" s="12"/>
      <c r="V128" s="31"/>
    </row>
    <row r="129" spans="1:22" ht="13.5" customHeight="1" x14ac:dyDescent="0.15">
      <c r="A129" s="30">
        <f t="shared" si="11"/>
        <v>124</v>
      </c>
      <c r="B129" s="10" t="str">
        <f>IF($N129="","",COUNTA($N$6:$N129))</f>
        <v/>
      </c>
      <c r="C129" s="10" t="str">
        <f>IF(OR($K129="限特",$Q129="○"),"",SUMPRODUCT(($K$6:$K129&lt;&gt;"限特")*($Q$6:$Q129="")))</f>
        <v/>
      </c>
      <c r="D129" s="10" t="str">
        <f>IF(OR($K129&lt;&gt;"限特",$Q129="○"),"",SUMPRODUCT(($K$6:$K129="限特")*($Q$6:$Q129="")))</f>
        <v/>
      </c>
      <c r="E129" s="10" t="str">
        <f>IF($M129="","",SUMPRODUCT(($M$6:$M129&lt;&gt;"")*($R$6:$R129="")))</f>
        <v/>
      </c>
      <c r="F129" s="10" t="str">
        <f>IF(OR($K129="限特",$O129=""),"",SUMPRODUCT(($K$6:$K129&lt;&gt;"限特")*($O$6:$O129="○")))</f>
        <v/>
      </c>
      <c r="G129" s="10" t="str">
        <f>IF(OR($K129&lt;&gt;"限特",$O129&lt;&gt;"○"),"",SUMPRODUCT(($K$6:$K129="限特")*($O$6:$O129="○")))</f>
        <v/>
      </c>
      <c r="H129" s="9" t="str">
        <f t="shared" si="12"/>
        <v/>
      </c>
      <c r="I129" s="10" t="s">
        <v>130</v>
      </c>
      <c r="J129" s="9" t="str">
        <f t="shared" si="13"/>
        <v>限特</v>
      </c>
      <c r="K129" s="10" t="s">
        <v>30</v>
      </c>
      <c r="L129" s="11" t="s">
        <v>142</v>
      </c>
      <c r="M129" s="15"/>
      <c r="N129" s="156"/>
      <c r="O129" s="13" t="s">
        <v>18</v>
      </c>
      <c r="P129" s="12" t="s">
        <v>14</v>
      </c>
      <c r="Q129" s="12" t="s">
        <v>14</v>
      </c>
      <c r="R129" s="12"/>
      <c r="S129" s="12"/>
      <c r="T129" s="12"/>
      <c r="U129" s="12"/>
      <c r="V129" s="31"/>
    </row>
    <row r="130" spans="1:22" ht="13.5" customHeight="1" x14ac:dyDescent="0.15">
      <c r="A130" s="30">
        <f t="shared" si="11"/>
        <v>125</v>
      </c>
      <c r="B130" s="10">
        <f>IF($N130="","",COUNTA($N$6:$N130))</f>
        <v>71</v>
      </c>
      <c r="C130" s="10" t="str">
        <f>IF(OR($K130="限特",$Q130="○"),"",SUMPRODUCT(($K$6:$K130&lt;&gt;"限特")*($Q$6:$Q130="")))</f>
        <v/>
      </c>
      <c r="D130" s="10" t="str">
        <f>IF(OR($K130&lt;&gt;"限特",$Q130="○"),"",SUMPRODUCT(($K$6:$K130="限特")*($Q$6:$Q130="")))</f>
        <v/>
      </c>
      <c r="E130" s="10" t="str">
        <f>IF($M130="","",SUMPRODUCT(($M$6:$M130&lt;&gt;"")*($R$6:$R130="")))</f>
        <v/>
      </c>
      <c r="F130" s="10" t="str">
        <f>IF(OR($K130="限特",$O130=""),"",SUMPRODUCT(($K$6:$K130&lt;&gt;"限特")*($O$6:$O130="○")))</f>
        <v/>
      </c>
      <c r="G130" s="10" t="str">
        <f>IF(OR($K130&lt;&gt;"限特",$O130&lt;&gt;"○"),"",SUMPRODUCT(($K$6:$K130="限特")*($O$6:$O130="○")))</f>
        <v/>
      </c>
      <c r="H130" s="9" t="str">
        <f t="shared" si="12"/>
        <v/>
      </c>
      <c r="I130" s="10" t="s">
        <v>130</v>
      </c>
      <c r="J130" s="9" t="str">
        <f t="shared" si="13"/>
        <v>〃</v>
      </c>
      <c r="K130" s="10" t="s">
        <v>30</v>
      </c>
      <c r="L130" s="11" t="s">
        <v>143</v>
      </c>
      <c r="M130" s="15"/>
      <c r="N130" s="156" t="s">
        <v>17</v>
      </c>
      <c r="O130" s="13" t="s">
        <v>18</v>
      </c>
      <c r="P130" s="12" t="s">
        <v>14</v>
      </c>
      <c r="Q130" s="12" t="s">
        <v>14</v>
      </c>
      <c r="R130" s="12"/>
      <c r="S130" s="12"/>
      <c r="T130" s="12"/>
      <c r="U130" s="12"/>
      <c r="V130" s="31"/>
    </row>
    <row r="131" spans="1:22" ht="13.5" customHeight="1" x14ac:dyDescent="0.15">
      <c r="A131" s="30">
        <f t="shared" ref="A131:A196" si="14">IF($L131&lt;&gt;"",ROW($L131)-(ROW(L$6)-1))</f>
        <v>126</v>
      </c>
      <c r="B131" s="10">
        <f>IF($N131="","",COUNTA($N$6:$N131))</f>
        <v>72</v>
      </c>
      <c r="C131" s="10" t="str">
        <f>IF(OR($K131="限特",$Q131="○"),"",SUMPRODUCT(($K$6:$K131&lt;&gt;"限特")*($Q$6:$Q131="")))</f>
        <v/>
      </c>
      <c r="D131" s="10" t="str">
        <f>IF(OR($K131&lt;&gt;"限特",$Q131="○"),"",SUMPRODUCT(($K$6:$K131="限特")*($Q$6:$Q131="")))</f>
        <v/>
      </c>
      <c r="E131" s="10" t="str">
        <f>IF($M131="","",SUMPRODUCT(($M$6:$M131&lt;&gt;"")*($R$6:$R131="")))</f>
        <v/>
      </c>
      <c r="F131" s="10" t="str">
        <f>IF(OR($K131="限特",$O131=""),"",SUMPRODUCT(($K$6:$K131&lt;&gt;"限特")*($O$6:$O131="○")))</f>
        <v/>
      </c>
      <c r="G131" s="10">
        <f>IF(OR($K131&lt;&gt;"限特",$O131&lt;&gt;"○"),"",SUMPRODUCT(($K$6:$K131="限特")*($O$6:$O131="○")))</f>
        <v>20</v>
      </c>
      <c r="H131" s="9" t="str">
        <f t="shared" ref="H131:H196" si="15">IF(I131&lt;&gt;I130,I131,"")</f>
        <v/>
      </c>
      <c r="I131" s="10" t="s">
        <v>130</v>
      </c>
      <c r="J131" s="9" t="str">
        <f t="shared" ref="J131:J196" si="16">IF(K131&lt;&gt;K130,K131,"〃")</f>
        <v>〃</v>
      </c>
      <c r="K131" s="10" t="s">
        <v>30</v>
      </c>
      <c r="L131" s="11" t="s">
        <v>144</v>
      </c>
      <c r="M131" s="15"/>
      <c r="N131" s="156" t="s">
        <v>17</v>
      </c>
      <c r="O131" s="13" t="s">
        <v>14</v>
      </c>
      <c r="P131" s="12" t="s">
        <v>14</v>
      </c>
      <c r="Q131" s="12" t="s">
        <v>14</v>
      </c>
      <c r="R131" s="12"/>
      <c r="S131" s="12" t="s">
        <v>14</v>
      </c>
      <c r="T131" s="12"/>
      <c r="U131" s="12"/>
      <c r="V131" s="31"/>
    </row>
    <row r="132" spans="1:22" ht="13.5" customHeight="1" x14ac:dyDescent="0.15">
      <c r="A132" s="30">
        <f t="shared" si="14"/>
        <v>127</v>
      </c>
      <c r="B132" s="10" t="str">
        <f>IF($N132="","",COUNTA($N$6:$N132))</f>
        <v/>
      </c>
      <c r="C132" s="10" t="str">
        <f>IF(OR($K132="限特",$Q132="○"),"",SUMPRODUCT(($K$6:$K132&lt;&gt;"限特")*($Q$6:$Q132="")))</f>
        <v/>
      </c>
      <c r="D132" s="10" t="str">
        <f>IF(OR($K132&lt;&gt;"限特",$Q132="○"),"",SUMPRODUCT(($K$6:$K132="限特")*($Q$6:$Q132="")))</f>
        <v/>
      </c>
      <c r="E132" s="10" t="str">
        <f>IF($M132="","",SUMPRODUCT(($M$6:$M132&lt;&gt;"")*($R$6:$R132="")))</f>
        <v/>
      </c>
      <c r="F132" s="10" t="str">
        <f>IF(OR($K132="限特",$O132=""),"",SUMPRODUCT(($K$6:$K132&lt;&gt;"限特")*($O$6:$O132="○")))</f>
        <v/>
      </c>
      <c r="G132" s="10" t="str">
        <f>IF(OR($K132&lt;&gt;"限特",$O132&lt;&gt;"○"),"",SUMPRODUCT(($K$6:$K132="限特")*($O$6:$O132="○")))</f>
        <v/>
      </c>
      <c r="H132" s="9" t="str">
        <f t="shared" si="15"/>
        <v/>
      </c>
      <c r="I132" s="10" t="s">
        <v>130</v>
      </c>
      <c r="J132" s="9" t="str">
        <f t="shared" si="16"/>
        <v>〃</v>
      </c>
      <c r="K132" s="10" t="s">
        <v>30</v>
      </c>
      <c r="L132" s="11" t="s">
        <v>145</v>
      </c>
      <c r="M132" s="15"/>
      <c r="N132" s="156"/>
      <c r="O132" s="13" t="s">
        <v>18</v>
      </c>
      <c r="P132" s="12" t="s">
        <v>14</v>
      </c>
      <c r="Q132" s="12" t="s">
        <v>14</v>
      </c>
      <c r="R132" s="12"/>
      <c r="S132" s="12"/>
      <c r="T132" s="12"/>
      <c r="U132" s="12"/>
      <c r="V132" s="31"/>
    </row>
    <row r="133" spans="1:22" ht="13.5" customHeight="1" x14ac:dyDescent="0.15">
      <c r="A133" s="30">
        <f t="shared" si="14"/>
        <v>128</v>
      </c>
      <c r="B133" s="10" t="str">
        <f>IF($N133="","",COUNTA($N$6:$N133))</f>
        <v/>
      </c>
      <c r="C133" s="10" t="str">
        <f>IF(OR($K133="限特",$Q133="○"),"",SUMPRODUCT(($K$6:$K133&lt;&gt;"限特")*($Q$6:$Q133="")))</f>
        <v/>
      </c>
      <c r="D133" s="10" t="str">
        <f>IF(OR($K133&lt;&gt;"限特",$Q133="○"),"",SUMPRODUCT(($K$6:$K133="限特")*($Q$6:$Q133="")))</f>
        <v/>
      </c>
      <c r="E133" s="10" t="str">
        <f>IF($M133="","",SUMPRODUCT(($M$6:$M133&lt;&gt;"")*($R$6:$R133="")))</f>
        <v/>
      </c>
      <c r="F133" s="10" t="str">
        <f>IF(OR($K133="限特",$O133=""),"",SUMPRODUCT(($K$6:$K133&lt;&gt;"限特")*($O$6:$O133="○")))</f>
        <v/>
      </c>
      <c r="G133" s="10">
        <f>IF(OR($K133&lt;&gt;"限特",$O133&lt;&gt;"○"),"",SUMPRODUCT(($K$6:$K133="限特")*($O$6:$O133="○")))</f>
        <v>21</v>
      </c>
      <c r="H133" s="9" t="str">
        <f t="shared" si="15"/>
        <v/>
      </c>
      <c r="I133" s="10" t="s">
        <v>130</v>
      </c>
      <c r="J133" s="9" t="str">
        <f t="shared" si="16"/>
        <v>〃</v>
      </c>
      <c r="K133" s="10" t="s">
        <v>30</v>
      </c>
      <c r="L133" s="11" t="s">
        <v>146</v>
      </c>
      <c r="M133" s="15"/>
      <c r="N133" s="156"/>
      <c r="O133" s="13" t="s">
        <v>14</v>
      </c>
      <c r="P133" s="12" t="s">
        <v>14</v>
      </c>
      <c r="Q133" s="12" t="s">
        <v>14</v>
      </c>
      <c r="R133" s="12"/>
      <c r="S133" s="12" t="s">
        <v>14</v>
      </c>
      <c r="T133" s="12"/>
      <c r="U133" s="12"/>
      <c r="V133" s="31"/>
    </row>
    <row r="134" spans="1:22" ht="13.5" customHeight="1" x14ac:dyDescent="0.15">
      <c r="A134" s="30">
        <f t="shared" si="14"/>
        <v>129</v>
      </c>
      <c r="B134" s="10">
        <f>IF($N134="","",COUNTA($N$6:$N134))</f>
        <v>73</v>
      </c>
      <c r="C134" s="10" t="str">
        <f>IF(OR($K134="限特",$Q134="○"),"",SUMPRODUCT(($K$6:$K134&lt;&gt;"限特")*($Q$6:$Q134="")))</f>
        <v/>
      </c>
      <c r="D134" s="10" t="str">
        <f>IF(OR($K134&lt;&gt;"限特",$Q134="○"),"",SUMPRODUCT(($K$6:$K134="限特")*($Q$6:$Q134="")))</f>
        <v/>
      </c>
      <c r="E134" s="10" t="str">
        <f>IF($M134="","",SUMPRODUCT(($M$6:$M134&lt;&gt;"")*($R$6:$R134="")))</f>
        <v/>
      </c>
      <c r="F134" s="10" t="str">
        <f>IF(OR($K134="限特",$O134=""),"",SUMPRODUCT(($K$6:$K134&lt;&gt;"限特")*($O$6:$O134="○")))</f>
        <v/>
      </c>
      <c r="G134" s="10">
        <f>IF(OR($K134&lt;&gt;"限特",$O134&lt;&gt;"○"),"",SUMPRODUCT(($K$6:$K134="限特")*($O$6:$O134="○")))</f>
        <v>22</v>
      </c>
      <c r="H134" s="9" t="str">
        <f t="shared" si="15"/>
        <v/>
      </c>
      <c r="I134" s="10" t="s">
        <v>130</v>
      </c>
      <c r="J134" s="9" t="str">
        <f t="shared" si="16"/>
        <v>〃</v>
      </c>
      <c r="K134" s="10" t="s">
        <v>30</v>
      </c>
      <c r="L134" s="11" t="s">
        <v>147</v>
      </c>
      <c r="M134" s="15"/>
      <c r="N134" s="156" t="s">
        <v>17</v>
      </c>
      <c r="O134" s="13" t="s">
        <v>14</v>
      </c>
      <c r="P134" s="12" t="s">
        <v>14</v>
      </c>
      <c r="Q134" s="12" t="s">
        <v>14</v>
      </c>
      <c r="R134" s="12"/>
      <c r="S134" s="12" t="s">
        <v>14</v>
      </c>
      <c r="T134" s="12"/>
      <c r="U134" s="12"/>
      <c r="V134" s="31"/>
    </row>
    <row r="135" spans="1:22" ht="13.5" customHeight="1" x14ac:dyDescent="0.15">
      <c r="A135" s="30">
        <f t="shared" si="14"/>
        <v>130</v>
      </c>
      <c r="B135" s="10" t="str">
        <f>IF($N135="","",COUNTA($N$6:$N135))</f>
        <v/>
      </c>
      <c r="C135" s="10" t="str">
        <f>IF(OR($K135="限特",$Q135="○"),"",SUMPRODUCT(($K$6:$K135&lt;&gt;"限特")*($Q$6:$Q135="")))</f>
        <v/>
      </c>
      <c r="D135" s="10" t="str">
        <f>IF(OR($K135&lt;&gt;"限特",$Q135="○"),"",SUMPRODUCT(($K$6:$K135="限特")*($Q$6:$Q135="")))</f>
        <v/>
      </c>
      <c r="E135" s="10" t="str">
        <f>IF($M135="","",SUMPRODUCT(($M$6:$M135&lt;&gt;"")*($R$6:$R135="")))</f>
        <v/>
      </c>
      <c r="F135" s="10" t="str">
        <f>IF(OR($K135="限特",$O135=""),"",SUMPRODUCT(($K$6:$K135&lt;&gt;"限特")*($O$6:$O135="○")))</f>
        <v/>
      </c>
      <c r="G135" s="10" t="str">
        <f>IF(OR($K135&lt;&gt;"限特",$O135&lt;&gt;"○"),"",SUMPRODUCT(($K$6:$K135="限特")*($O$6:$O135="○")))</f>
        <v/>
      </c>
      <c r="H135" s="9" t="str">
        <f t="shared" si="15"/>
        <v/>
      </c>
      <c r="I135" s="10" t="s">
        <v>130</v>
      </c>
      <c r="J135" s="9" t="str">
        <f t="shared" si="16"/>
        <v>〃</v>
      </c>
      <c r="K135" s="10" t="s">
        <v>30</v>
      </c>
      <c r="L135" s="11" t="s">
        <v>148</v>
      </c>
      <c r="M135" s="15"/>
      <c r="N135" s="156"/>
      <c r="O135" s="13" t="s">
        <v>18</v>
      </c>
      <c r="P135" s="12" t="s">
        <v>14</v>
      </c>
      <c r="Q135" s="12" t="s">
        <v>14</v>
      </c>
      <c r="R135" s="12"/>
      <c r="S135" s="12"/>
      <c r="T135" s="12"/>
      <c r="U135" s="12"/>
      <c r="V135" s="31"/>
    </row>
    <row r="136" spans="1:22" ht="13.5" customHeight="1" x14ac:dyDescent="0.15">
      <c r="A136" s="30">
        <f t="shared" si="14"/>
        <v>131</v>
      </c>
      <c r="B136" s="10" t="str">
        <f>IF($N136="","",COUNTA($N$6:$N136))</f>
        <v/>
      </c>
      <c r="C136" s="10" t="str">
        <f>IF(OR($K136="限特",$Q136="○"),"",SUMPRODUCT(($K$6:$K136&lt;&gt;"限特")*($Q$6:$Q136="")))</f>
        <v/>
      </c>
      <c r="D136" s="10">
        <f>IF(OR($K136&lt;&gt;"限特",$Q136="○"),"",SUMPRODUCT(($K$6:$K136="限特")*($Q$6:$Q136="")))</f>
        <v>31</v>
      </c>
      <c r="E136" s="10" t="str">
        <f>IF($M136="","",SUMPRODUCT(($M$6:$M136&lt;&gt;"")*($R$6:$R136="")))</f>
        <v/>
      </c>
      <c r="F136" s="10" t="str">
        <f>IF(OR($K136="限特",$O136=""),"",SUMPRODUCT(($K$6:$K136&lt;&gt;"限特")*($O$6:$O136="○")))</f>
        <v/>
      </c>
      <c r="G136" s="10" t="str">
        <f>IF(OR($K136&lt;&gt;"限特",$O136&lt;&gt;"○"),"",SUMPRODUCT(($K$6:$K136="限特")*($O$6:$O136="○")))</f>
        <v/>
      </c>
      <c r="H136" s="9" t="str">
        <f t="shared" si="15"/>
        <v/>
      </c>
      <c r="I136" s="10" t="s">
        <v>130</v>
      </c>
      <c r="J136" s="9" t="str">
        <f t="shared" si="16"/>
        <v>〃</v>
      </c>
      <c r="K136" s="10" t="s">
        <v>30</v>
      </c>
      <c r="L136" s="11" t="s">
        <v>149</v>
      </c>
      <c r="M136" s="15"/>
      <c r="N136" s="156"/>
      <c r="O136" s="13" t="s">
        <v>18</v>
      </c>
      <c r="P136" s="12" t="s">
        <v>18</v>
      </c>
      <c r="Q136" s="12" t="s">
        <v>18</v>
      </c>
      <c r="R136" s="12"/>
      <c r="S136" s="12"/>
      <c r="T136" s="12"/>
      <c r="U136" s="12"/>
      <c r="V136" s="31"/>
    </row>
    <row r="137" spans="1:22" ht="13.5" customHeight="1" x14ac:dyDescent="0.15">
      <c r="A137" s="30">
        <f t="shared" si="14"/>
        <v>132</v>
      </c>
      <c r="B137" s="10" t="str">
        <f>IF($N137="","",COUNTA($N$6:$N137))</f>
        <v/>
      </c>
      <c r="C137" s="10" t="str">
        <f>IF(OR($K137="限特",$Q137="○"),"",SUMPRODUCT(($K$6:$K137&lt;&gt;"限特")*($Q$6:$Q137="")))</f>
        <v/>
      </c>
      <c r="D137" s="10" t="str">
        <f>IF(OR($K137&lt;&gt;"限特",$Q137="○"),"",SUMPRODUCT(($K$6:$K137="限特")*($Q$6:$Q137="")))</f>
        <v/>
      </c>
      <c r="E137" s="10" t="str">
        <f>IF($M137="","",SUMPRODUCT(($M$6:$M137&lt;&gt;"")*($R$6:$R137="")))</f>
        <v/>
      </c>
      <c r="F137" s="10" t="str">
        <f>IF(OR($K137="限特",$O137=""),"",SUMPRODUCT(($K$6:$K137&lt;&gt;"限特")*($O$6:$O137="○")))</f>
        <v/>
      </c>
      <c r="G137" s="10">
        <f>IF(OR($K137&lt;&gt;"限特",$O137&lt;&gt;"○"),"",SUMPRODUCT(($K$6:$K137="限特")*($O$6:$O137="○")))</f>
        <v>23</v>
      </c>
      <c r="H137" s="9" t="str">
        <f t="shared" si="15"/>
        <v/>
      </c>
      <c r="I137" s="10" t="s">
        <v>130</v>
      </c>
      <c r="J137" s="9" t="str">
        <f t="shared" si="16"/>
        <v>〃</v>
      </c>
      <c r="K137" s="10" t="s">
        <v>30</v>
      </c>
      <c r="L137" s="11" t="s">
        <v>150</v>
      </c>
      <c r="M137" s="15"/>
      <c r="N137" s="156"/>
      <c r="O137" s="13" t="s">
        <v>14</v>
      </c>
      <c r="P137" s="12" t="s">
        <v>14</v>
      </c>
      <c r="Q137" s="12" t="s">
        <v>14</v>
      </c>
      <c r="R137" s="12"/>
      <c r="S137" s="12" t="s">
        <v>14</v>
      </c>
      <c r="T137" s="12"/>
      <c r="U137" s="12"/>
      <c r="V137" s="31"/>
    </row>
    <row r="138" spans="1:22" ht="13.5" customHeight="1" x14ac:dyDescent="0.15">
      <c r="A138" s="30">
        <f t="shared" si="14"/>
        <v>133</v>
      </c>
      <c r="B138" s="10" t="str">
        <f>IF($N138="","",COUNTA($N$6:$N138))</f>
        <v/>
      </c>
      <c r="C138" s="10" t="str">
        <f>IF(OR($K138="限特",$Q138="○"),"",SUMPRODUCT(($K$6:$K138&lt;&gt;"限特")*($Q$6:$Q138="")))</f>
        <v/>
      </c>
      <c r="D138" s="10">
        <f>IF(OR($K138&lt;&gt;"限特",$Q138="○"),"",SUMPRODUCT(($K$6:$K138="限特")*($Q$6:$Q138="")))</f>
        <v>32</v>
      </c>
      <c r="E138" s="10" t="str">
        <f>IF($M138="","",SUMPRODUCT(($M$6:$M138&lt;&gt;"")*($R$6:$R138="")))</f>
        <v/>
      </c>
      <c r="F138" s="10" t="str">
        <f>IF(OR($K138="限特",$O138=""),"",SUMPRODUCT(($K$6:$K138&lt;&gt;"限特")*($O$6:$O138="○")))</f>
        <v/>
      </c>
      <c r="G138" s="10" t="str">
        <f>IF(OR($K138&lt;&gt;"限特",$O138&lt;&gt;"○"),"",SUMPRODUCT(($K$6:$K138="限特")*($O$6:$O138="○")))</f>
        <v/>
      </c>
      <c r="H138" s="9" t="str">
        <f t="shared" si="15"/>
        <v/>
      </c>
      <c r="I138" s="10" t="s">
        <v>130</v>
      </c>
      <c r="J138" s="9" t="str">
        <f t="shared" si="16"/>
        <v>〃</v>
      </c>
      <c r="K138" s="10" t="s">
        <v>30</v>
      </c>
      <c r="L138" s="11" t="s">
        <v>151</v>
      </c>
      <c r="M138" s="15"/>
      <c r="N138" s="156"/>
      <c r="O138" s="13" t="s">
        <v>18</v>
      </c>
      <c r="P138" s="12" t="s">
        <v>18</v>
      </c>
      <c r="Q138" s="12" t="s">
        <v>18</v>
      </c>
      <c r="R138" s="12"/>
      <c r="S138" s="12"/>
      <c r="T138" s="12"/>
      <c r="U138" s="12"/>
      <c r="V138" s="31"/>
    </row>
    <row r="139" spans="1:22" ht="13.5" customHeight="1" x14ac:dyDescent="0.15">
      <c r="A139" s="30">
        <f t="shared" si="14"/>
        <v>134</v>
      </c>
      <c r="B139" s="10">
        <f>IF($N139="","",COUNTA($N$6:$N139))</f>
        <v>74</v>
      </c>
      <c r="C139" s="10" t="str">
        <f>IF(OR($K139="限特",$Q139="○"),"",SUMPRODUCT(($K$6:$K139&lt;&gt;"限特")*($Q$6:$Q139="")))</f>
        <v/>
      </c>
      <c r="D139" s="10" t="str">
        <f>IF(OR($K139&lt;&gt;"限特",$Q139="○"),"",SUMPRODUCT(($K$6:$K139="限特")*($Q$6:$Q139="")))</f>
        <v/>
      </c>
      <c r="E139" s="10" t="str">
        <f>IF($M139="","",SUMPRODUCT(($M$6:$M139&lt;&gt;"")*($R$6:$R139="")))</f>
        <v/>
      </c>
      <c r="F139" s="10" t="str">
        <f>IF(OR($K139="限特",$O139=""),"",SUMPRODUCT(($K$6:$K139&lt;&gt;"限特")*($O$6:$O139="○")))</f>
        <v/>
      </c>
      <c r="G139" s="10" t="str">
        <f>IF(OR($K139&lt;&gt;"限特",$O139&lt;&gt;"○"),"",SUMPRODUCT(($K$6:$K139="限特")*($O$6:$O139="○")))</f>
        <v/>
      </c>
      <c r="H139" s="9" t="str">
        <f t="shared" si="15"/>
        <v/>
      </c>
      <c r="I139" s="10" t="s">
        <v>130</v>
      </c>
      <c r="J139" s="9" t="str">
        <f t="shared" si="16"/>
        <v>〃</v>
      </c>
      <c r="K139" s="10" t="s">
        <v>30</v>
      </c>
      <c r="L139" s="11" t="s">
        <v>152</v>
      </c>
      <c r="M139" s="15"/>
      <c r="N139" s="156" t="s">
        <v>17</v>
      </c>
      <c r="O139" s="13" t="s">
        <v>18</v>
      </c>
      <c r="P139" s="12" t="s">
        <v>14</v>
      </c>
      <c r="Q139" s="12" t="s">
        <v>14</v>
      </c>
      <c r="R139" s="12"/>
      <c r="S139" s="12" t="s">
        <v>14</v>
      </c>
      <c r="T139" s="12"/>
      <c r="U139" s="12"/>
      <c r="V139" s="31"/>
    </row>
    <row r="140" spans="1:22" ht="13.5" customHeight="1" x14ac:dyDescent="0.15">
      <c r="A140" s="30">
        <f t="shared" si="14"/>
        <v>135</v>
      </c>
      <c r="B140" s="10" t="str">
        <f>IF($N140="","",COUNTA($N$6:$N140))</f>
        <v/>
      </c>
      <c r="C140" s="10" t="str">
        <f>IF(OR($K140="限特",$Q140="○"),"",SUMPRODUCT(($K$6:$K140&lt;&gt;"限特")*($Q$6:$Q140="")))</f>
        <v/>
      </c>
      <c r="D140" s="10" t="str">
        <f>IF(OR($K140&lt;&gt;"限特",$Q140="○"),"",SUMPRODUCT(($K$6:$K140="限特")*($Q$6:$Q140="")))</f>
        <v/>
      </c>
      <c r="E140" s="10" t="str">
        <f>IF($M140="","",SUMPRODUCT(($M$6:$M140&lt;&gt;"")*($R$6:$R140="")))</f>
        <v/>
      </c>
      <c r="F140" s="10" t="str">
        <f>IF(OR($K140="限特",$O140=""),"",SUMPRODUCT(($K$6:$K140&lt;&gt;"限特")*($O$6:$O140="○")))</f>
        <v/>
      </c>
      <c r="G140" s="10">
        <f>IF(OR($K140&lt;&gt;"限特",$O140&lt;&gt;"○"),"",SUMPRODUCT(($K$6:$K140="限特")*($O$6:$O140="○")))</f>
        <v>24</v>
      </c>
      <c r="H140" s="9" t="str">
        <f t="shared" si="15"/>
        <v/>
      </c>
      <c r="I140" s="10" t="s">
        <v>130</v>
      </c>
      <c r="J140" s="9" t="str">
        <f t="shared" si="16"/>
        <v>〃</v>
      </c>
      <c r="K140" s="10" t="s">
        <v>30</v>
      </c>
      <c r="L140" s="11" t="s">
        <v>153</v>
      </c>
      <c r="M140" s="15"/>
      <c r="N140" s="156"/>
      <c r="O140" s="13" t="s">
        <v>14</v>
      </c>
      <c r="P140" s="12" t="s">
        <v>14</v>
      </c>
      <c r="Q140" s="12" t="s">
        <v>14</v>
      </c>
      <c r="R140" s="12"/>
      <c r="S140" s="12" t="s">
        <v>14</v>
      </c>
      <c r="T140" s="12"/>
      <c r="U140" s="12"/>
      <c r="V140" s="31"/>
    </row>
    <row r="141" spans="1:22" ht="13.5" customHeight="1" x14ac:dyDescent="0.15">
      <c r="A141" s="30">
        <f t="shared" si="14"/>
        <v>136</v>
      </c>
      <c r="B141" s="10">
        <f>IF($N141="","",COUNTA($N$6:$N141))</f>
        <v>75</v>
      </c>
      <c r="C141" s="10" t="str">
        <f>IF(OR($K141="限特",$Q141="○"),"",SUMPRODUCT(($K$6:$K141&lt;&gt;"限特")*($Q$6:$Q141="")))</f>
        <v/>
      </c>
      <c r="D141" s="10">
        <f>IF(OR($K141&lt;&gt;"限特",$Q141="○"),"",SUMPRODUCT(($K$6:$K141="限特")*($Q$6:$Q141="")))</f>
        <v>33</v>
      </c>
      <c r="E141" s="10" t="str">
        <f>IF($M141="","",SUMPRODUCT(($M$6:$M141&lt;&gt;"")*($R$6:$R141="")))</f>
        <v/>
      </c>
      <c r="F141" s="10" t="str">
        <f>IF(OR($K141="限特",$O141=""),"",SUMPRODUCT(($K$6:$K141&lt;&gt;"限特")*($O$6:$O141="○")))</f>
        <v/>
      </c>
      <c r="G141" s="10" t="str">
        <f>IF(OR($K141&lt;&gt;"限特",$O141&lt;&gt;"○"),"",SUMPRODUCT(($K$6:$K141="限特")*($O$6:$O141="○")))</f>
        <v/>
      </c>
      <c r="H141" s="9" t="str">
        <f t="shared" si="15"/>
        <v/>
      </c>
      <c r="I141" s="10" t="s">
        <v>130</v>
      </c>
      <c r="J141" s="9" t="str">
        <f t="shared" si="16"/>
        <v>〃</v>
      </c>
      <c r="K141" s="10" t="s">
        <v>30</v>
      </c>
      <c r="L141" s="11" t="s">
        <v>154</v>
      </c>
      <c r="M141" s="15"/>
      <c r="N141" s="156" t="s">
        <v>17</v>
      </c>
      <c r="O141" s="13" t="s">
        <v>18</v>
      </c>
      <c r="P141" s="12" t="s">
        <v>18</v>
      </c>
      <c r="Q141" s="12" t="s">
        <v>18</v>
      </c>
      <c r="R141" s="12"/>
      <c r="S141" s="12"/>
      <c r="T141" s="12"/>
      <c r="U141" s="12"/>
      <c r="V141" s="31"/>
    </row>
    <row r="142" spans="1:22" ht="13.5" customHeight="1" x14ac:dyDescent="0.15">
      <c r="A142" s="30">
        <f t="shared" si="14"/>
        <v>137</v>
      </c>
      <c r="B142" s="10">
        <f>IF($N142="","",COUNTA($N$6:$N142))</f>
        <v>76</v>
      </c>
      <c r="C142" s="10" t="str">
        <f>IF(OR($K142="限特",$Q142="○"),"",SUMPRODUCT(($K$6:$K142&lt;&gt;"限特")*($Q$6:$Q142="")))</f>
        <v/>
      </c>
      <c r="D142" s="10" t="str">
        <f>IF(OR($K142&lt;&gt;"限特",$Q142="○"),"",SUMPRODUCT(($K$6:$K142="限特")*($Q$6:$Q142="")))</f>
        <v/>
      </c>
      <c r="E142" s="10" t="str">
        <f>IF($M142="","",SUMPRODUCT(($M$6:$M142&lt;&gt;"")*($R$6:$R142="")))</f>
        <v/>
      </c>
      <c r="F142" s="10" t="str">
        <f>IF(OR($K142="限特",$O142=""),"",SUMPRODUCT(($K$6:$K142&lt;&gt;"限特")*($O$6:$O142="○")))</f>
        <v/>
      </c>
      <c r="G142" s="10" t="str">
        <f>IF(OR($K142&lt;&gt;"限特",$O142&lt;&gt;"○"),"",SUMPRODUCT(($K$6:$K142="限特")*($O$6:$O142="○")))</f>
        <v/>
      </c>
      <c r="H142" s="9" t="str">
        <f t="shared" si="15"/>
        <v/>
      </c>
      <c r="I142" s="10" t="s">
        <v>130</v>
      </c>
      <c r="J142" s="9" t="str">
        <f t="shared" si="16"/>
        <v>〃</v>
      </c>
      <c r="K142" s="10" t="s">
        <v>30</v>
      </c>
      <c r="L142" s="11" t="s">
        <v>155</v>
      </c>
      <c r="M142" s="15"/>
      <c r="N142" s="156" t="s">
        <v>17</v>
      </c>
      <c r="O142" s="13" t="s">
        <v>18</v>
      </c>
      <c r="P142" s="12" t="s">
        <v>14</v>
      </c>
      <c r="Q142" s="12" t="s">
        <v>14</v>
      </c>
      <c r="R142" s="12"/>
      <c r="S142" s="12"/>
      <c r="T142" s="12"/>
      <c r="U142" s="12"/>
      <c r="V142" s="31"/>
    </row>
    <row r="143" spans="1:22" ht="13.5" customHeight="1" x14ac:dyDescent="0.15">
      <c r="A143" s="30">
        <f t="shared" si="14"/>
        <v>138</v>
      </c>
      <c r="B143" s="10" t="str">
        <f>IF($N143="","",COUNTA($N$6:$N143))</f>
        <v/>
      </c>
      <c r="C143" s="10" t="str">
        <f>IF(OR($K143="限特",$Q143="○"),"",SUMPRODUCT(($K$6:$K143&lt;&gt;"限特")*($Q$6:$Q143="")))</f>
        <v/>
      </c>
      <c r="D143" s="10" t="str">
        <f>IF(OR($K143&lt;&gt;"限特",$Q143="○"),"",SUMPRODUCT(($K$6:$K143="限特")*($Q$6:$Q143="")))</f>
        <v/>
      </c>
      <c r="E143" s="10" t="str">
        <f>IF($M143="","",SUMPRODUCT(($M$6:$M143&lt;&gt;"")*($R$6:$R143="")))</f>
        <v/>
      </c>
      <c r="F143" s="10" t="str">
        <f>IF(OR($K143="限特",$O143=""),"",SUMPRODUCT(($K$6:$K143&lt;&gt;"限特")*($O$6:$O143="○")))</f>
        <v/>
      </c>
      <c r="G143" s="10" t="str">
        <f>IF(OR($K143&lt;&gt;"限特",$O143&lt;&gt;"○"),"",SUMPRODUCT(($K$6:$K143="限特")*($O$6:$O143="○")))</f>
        <v/>
      </c>
      <c r="H143" s="9" t="str">
        <f t="shared" si="15"/>
        <v/>
      </c>
      <c r="I143" s="10" t="s">
        <v>130</v>
      </c>
      <c r="J143" s="9" t="str">
        <f t="shared" si="16"/>
        <v>〃</v>
      </c>
      <c r="K143" s="10" t="s">
        <v>30</v>
      </c>
      <c r="L143" s="11" t="s">
        <v>156</v>
      </c>
      <c r="M143" s="15"/>
      <c r="N143" s="156"/>
      <c r="O143" s="13" t="s">
        <v>18</v>
      </c>
      <c r="P143" s="12" t="s">
        <v>14</v>
      </c>
      <c r="Q143" s="12" t="s">
        <v>14</v>
      </c>
      <c r="R143" s="12"/>
      <c r="S143" s="12"/>
      <c r="T143" s="12"/>
      <c r="U143" s="12"/>
      <c r="V143" s="31"/>
    </row>
    <row r="144" spans="1:22" ht="13.5" customHeight="1" x14ac:dyDescent="0.15">
      <c r="A144" s="30">
        <f t="shared" si="14"/>
        <v>139</v>
      </c>
      <c r="B144" s="10" t="str">
        <f>IF($N144="","",COUNTA($N$6:$N144))</f>
        <v/>
      </c>
      <c r="C144" s="10" t="str">
        <f>IF(OR($K144="限特",$Q144="○"),"",SUMPRODUCT(($K$6:$K144&lt;&gt;"限特")*($Q$6:$Q144="")))</f>
        <v/>
      </c>
      <c r="D144" s="10">
        <f>IF(OR($K144&lt;&gt;"限特",$Q144="○"),"",SUMPRODUCT(($K$6:$K144="限特")*($Q$6:$Q144="")))</f>
        <v>34</v>
      </c>
      <c r="E144" s="10" t="str">
        <f>IF($M144="","",SUMPRODUCT(($M$6:$M144&lt;&gt;"")*($R$6:$R144="")))</f>
        <v/>
      </c>
      <c r="F144" s="10" t="str">
        <f>IF(OR($K144="限特",$O144=""),"",SUMPRODUCT(($K$6:$K144&lt;&gt;"限特")*($O$6:$O144="○")))</f>
        <v/>
      </c>
      <c r="G144" s="10" t="str">
        <f>IF(OR($K144&lt;&gt;"限特",$O144&lt;&gt;"○"),"",SUMPRODUCT(($K$6:$K144="限特")*($O$6:$O144="○")))</f>
        <v/>
      </c>
      <c r="H144" s="9" t="str">
        <f t="shared" si="15"/>
        <v/>
      </c>
      <c r="I144" s="10" t="s">
        <v>130</v>
      </c>
      <c r="J144" s="9" t="str">
        <f t="shared" si="16"/>
        <v>〃</v>
      </c>
      <c r="K144" s="10" t="s">
        <v>30</v>
      </c>
      <c r="L144" s="11" t="s">
        <v>157</v>
      </c>
      <c r="M144" s="15"/>
      <c r="N144" s="156"/>
      <c r="O144" s="13" t="s">
        <v>18</v>
      </c>
      <c r="P144" s="12" t="s">
        <v>18</v>
      </c>
      <c r="Q144" s="12" t="s">
        <v>18</v>
      </c>
      <c r="R144" s="12"/>
      <c r="S144" s="12"/>
      <c r="T144" s="12"/>
      <c r="U144" s="12"/>
      <c r="V144" s="31"/>
    </row>
    <row r="145" spans="1:22" ht="13.5" customHeight="1" x14ac:dyDescent="0.15">
      <c r="A145" s="30">
        <f t="shared" si="14"/>
        <v>140</v>
      </c>
      <c r="B145" s="10">
        <f>IF($N145="","",COUNTA($N$6:$N145))</f>
        <v>77</v>
      </c>
      <c r="C145" s="10" t="str">
        <f>IF(OR($K145="限特",$Q145="○"),"",SUMPRODUCT(($K$6:$K145&lt;&gt;"限特")*($Q$6:$Q145="")))</f>
        <v/>
      </c>
      <c r="D145" s="10" t="str">
        <f>IF(OR($K145&lt;&gt;"限特",$Q145="○"),"",SUMPRODUCT(($K$6:$K145="限特")*($Q$6:$Q145="")))</f>
        <v/>
      </c>
      <c r="E145" s="10" t="str">
        <f>IF($M145="","",SUMPRODUCT(($M$6:$M145&lt;&gt;"")*($R$6:$R145="")))</f>
        <v/>
      </c>
      <c r="F145" s="10" t="str">
        <f>IF(OR($K145="限特",$O145=""),"",SUMPRODUCT(($K$6:$K145&lt;&gt;"限特")*($O$6:$O145="○")))</f>
        <v/>
      </c>
      <c r="G145" s="10" t="str">
        <f>IF(OR($K145&lt;&gt;"限特",$O145&lt;&gt;"○"),"",SUMPRODUCT(($K$6:$K145="限特")*($O$6:$O145="○")))</f>
        <v/>
      </c>
      <c r="H145" s="9" t="str">
        <f t="shared" si="15"/>
        <v/>
      </c>
      <c r="I145" s="10" t="s">
        <v>130</v>
      </c>
      <c r="J145" s="9" t="str">
        <f t="shared" si="16"/>
        <v>４条２項</v>
      </c>
      <c r="K145" s="10" t="s">
        <v>22</v>
      </c>
      <c r="L145" s="11" t="s">
        <v>158</v>
      </c>
      <c r="M145" s="15"/>
      <c r="N145" s="156" t="s">
        <v>17</v>
      </c>
      <c r="O145" s="13" t="s">
        <v>18</v>
      </c>
      <c r="P145" s="12" t="s">
        <v>14</v>
      </c>
      <c r="Q145" s="12" t="s">
        <v>14</v>
      </c>
      <c r="R145" s="12"/>
      <c r="S145" s="12" t="s">
        <v>14</v>
      </c>
      <c r="T145" s="12"/>
      <c r="U145" s="12"/>
      <c r="V145" s="31"/>
    </row>
    <row r="146" spans="1:22" ht="13.5" customHeight="1" x14ac:dyDescent="0.15">
      <c r="A146" s="30">
        <f t="shared" si="14"/>
        <v>141</v>
      </c>
      <c r="B146" s="10" t="str">
        <f>IF($N146="","",COUNTA($N$6:$N146))</f>
        <v/>
      </c>
      <c r="C146" s="10" t="str">
        <f>IF(OR($K146="限特",$Q146="○"),"",SUMPRODUCT(($K$6:$K146&lt;&gt;"限特")*($Q$6:$Q146="")))</f>
        <v/>
      </c>
      <c r="D146" s="10">
        <f>IF(OR($K146&lt;&gt;"限特",$Q146="○"),"",SUMPRODUCT(($K$6:$K146="限特")*($Q$6:$Q146="")))</f>
        <v>35</v>
      </c>
      <c r="E146" s="10" t="str">
        <f>IF($M146="","",SUMPRODUCT(($M$6:$M146&lt;&gt;"")*($R$6:$R146="")))</f>
        <v/>
      </c>
      <c r="F146" s="10" t="str">
        <f>IF(OR($K146="限特",$O146=""),"",SUMPRODUCT(($K$6:$K146&lt;&gt;"限特")*($O$6:$O146="○")))</f>
        <v/>
      </c>
      <c r="G146" s="10" t="str">
        <f>IF(OR($K146&lt;&gt;"限特",$O146&lt;&gt;"○"),"",SUMPRODUCT(($K$6:$K146="限特")*($O$6:$O146="○")))</f>
        <v/>
      </c>
      <c r="H146" s="9" t="str">
        <f t="shared" si="15"/>
        <v/>
      </c>
      <c r="I146" s="10" t="s">
        <v>130</v>
      </c>
      <c r="J146" s="9" t="str">
        <f t="shared" si="16"/>
        <v>限特</v>
      </c>
      <c r="K146" s="10" t="s">
        <v>30</v>
      </c>
      <c r="L146" s="11" t="s">
        <v>159</v>
      </c>
      <c r="M146" s="15"/>
      <c r="N146" s="156"/>
      <c r="O146" s="13" t="s">
        <v>18</v>
      </c>
      <c r="P146" s="12" t="s">
        <v>18</v>
      </c>
      <c r="Q146" s="12" t="s">
        <v>18</v>
      </c>
      <c r="R146" s="12"/>
      <c r="S146" s="12"/>
      <c r="T146" s="12"/>
      <c r="U146" s="12"/>
      <c r="V146" s="31"/>
    </row>
    <row r="147" spans="1:22" ht="13.5" customHeight="1" x14ac:dyDescent="0.15">
      <c r="A147" s="30">
        <f t="shared" si="14"/>
        <v>142</v>
      </c>
      <c r="B147" s="10">
        <f>IF($N147="","",COUNTA($N$6:$N147))</f>
        <v>78</v>
      </c>
      <c r="C147" s="10" t="str">
        <f>IF(OR($K147="限特",$Q147="○"),"",SUMPRODUCT(($K$6:$K147&lt;&gt;"限特")*($Q$6:$Q147="")))</f>
        <v/>
      </c>
      <c r="D147" s="10">
        <f>IF(OR($K147&lt;&gt;"限特",$Q147="○"),"",SUMPRODUCT(($K$6:$K147="限特")*($Q$6:$Q147="")))</f>
        <v>36</v>
      </c>
      <c r="E147" s="10" t="str">
        <f>IF($M147="","",SUMPRODUCT(($M$6:$M147&lt;&gt;"")*($R$6:$R147="")))</f>
        <v/>
      </c>
      <c r="F147" s="10" t="str">
        <f>IF(OR($K147="限特",$O147=""),"",SUMPRODUCT(($K$6:$K147&lt;&gt;"限特")*($O$6:$O147="○")))</f>
        <v/>
      </c>
      <c r="G147" s="10" t="str">
        <f>IF(OR($K147&lt;&gt;"限特",$O147&lt;&gt;"○"),"",SUMPRODUCT(($K$6:$K147="限特")*($O$6:$O147="○")))</f>
        <v/>
      </c>
      <c r="H147" s="9" t="str">
        <f t="shared" si="15"/>
        <v/>
      </c>
      <c r="I147" s="10" t="s">
        <v>130</v>
      </c>
      <c r="J147" s="9" t="str">
        <f t="shared" si="16"/>
        <v>〃</v>
      </c>
      <c r="K147" s="10" t="s">
        <v>30</v>
      </c>
      <c r="L147" s="11" t="s">
        <v>160</v>
      </c>
      <c r="M147" s="15"/>
      <c r="N147" s="156" t="s">
        <v>17</v>
      </c>
      <c r="O147" s="13" t="s">
        <v>18</v>
      </c>
      <c r="P147" s="12" t="s">
        <v>18</v>
      </c>
      <c r="Q147" s="12" t="s">
        <v>18</v>
      </c>
      <c r="R147" s="12"/>
      <c r="S147" s="12"/>
      <c r="T147" s="12"/>
      <c r="U147" s="12"/>
      <c r="V147" s="31"/>
    </row>
    <row r="148" spans="1:22" ht="13.5" customHeight="1" x14ac:dyDescent="0.15">
      <c r="A148" s="30">
        <f t="shared" si="14"/>
        <v>143</v>
      </c>
      <c r="B148" s="10">
        <f>IF($N148="","",COUNTA($N$6:$N148))</f>
        <v>79</v>
      </c>
      <c r="C148" s="10" t="str">
        <f>IF(OR($K148="限特",$Q148="○"),"",SUMPRODUCT(($K$6:$K148&lt;&gt;"限特")*($Q$6:$Q148="")))</f>
        <v/>
      </c>
      <c r="D148" s="10" t="str">
        <f>IF(OR($K148&lt;&gt;"限特",$Q148="○"),"",SUMPRODUCT(($K$6:$K148="限特")*($Q$6:$Q148="")))</f>
        <v/>
      </c>
      <c r="E148" s="10" t="str">
        <f>IF($M148="","",SUMPRODUCT(($M$6:$M148&lt;&gt;"")*($R$6:$R148="")))</f>
        <v/>
      </c>
      <c r="F148" s="10" t="str">
        <f>IF(OR($K148="限特",$O148=""),"",SUMPRODUCT(($K$6:$K148&lt;&gt;"限特")*($O$6:$O148="○")))</f>
        <v/>
      </c>
      <c r="G148" s="10" t="str">
        <f>IF(OR($K148&lt;&gt;"限特",$O148&lt;&gt;"○"),"",SUMPRODUCT(($K$6:$K148="限特")*($O$6:$O148="○")))</f>
        <v/>
      </c>
      <c r="H148" s="9" t="str">
        <f t="shared" si="15"/>
        <v/>
      </c>
      <c r="I148" s="10" t="s">
        <v>130</v>
      </c>
      <c r="J148" s="9" t="str">
        <f t="shared" si="16"/>
        <v>〃</v>
      </c>
      <c r="K148" s="10" t="s">
        <v>30</v>
      </c>
      <c r="L148" s="11" t="s">
        <v>161</v>
      </c>
      <c r="M148" s="15"/>
      <c r="N148" s="156" t="s">
        <v>17</v>
      </c>
      <c r="O148" s="13" t="s">
        <v>18</v>
      </c>
      <c r="P148" s="12" t="s">
        <v>14</v>
      </c>
      <c r="Q148" s="12" t="s">
        <v>14</v>
      </c>
      <c r="R148" s="12"/>
      <c r="S148" s="12" t="s">
        <v>14</v>
      </c>
      <c r="T148" s="12"/>
      <c r="U148" s="12"/>
      <c r="V148" s="31"/>
    </row>
    <row r="149" spans="1:22" ht="13.5" customHeight="1" x14ac:dyDescent="0.15">
      <c r="A149" s="30">
        <f t="shared" si="14"/>
        <v>144</v>
      </c>
      <c r="B149" s="10" t="str">
        <f>IF($N149="","",COUNTA($N$6:$N149))</f>
        <v/>
      </c>
      <c r="C149" s="10" t="str">
        <f>IF(OR($K149="限特",$Q149="○"),"",SUMPRODUCT(($K$6:$K149&lt;&gt;"限特")*($Q$6:$Q149="")))</f>
        <v/>
      </c>
      <c r="D149" s="10" t="str">
        <f>IF(OR($K149&lt;&gt;"限特",$Q149="○"),"",SUMPRODUCT(($K$6:$K149="限特")*($Q$6:$Q149="")))</f>
        <v/>
      </c>
      <c r="E149" s="10" t="str">
        <f>IF($M149="","",SUMPRODUCT(($M$6:$M149&lt;&gt;"")*($R$6:$R149="")))</f>
        <v/>
      </c>
      <c r="F149" s="10" t="str">
        <f>IF(OR($K149="限特",$O149=""),"",SUMPRODUCT(($K$6:$K149&lt;&gt;"限特")*($O$6:$O149="○")))</f>
        <v/>
      </c>
      <c r="G149" s="10" t="str">
        <f>IF(OR($K149&lt;&gt;"限特",$O149&lt;&gt;"○"),"",SUMPRODUCT(($K$6:$K149="限特")*($O$6:$O149="○")))</f>
        <v/>
      </c>
      <c r="H149" s="9" t="str">
        <f t="shared" si="15"/>
        <v/>
      </c>
      <c r="I149" s="10" t="s">
        <v>130</v>
      </c>
      <c r="J149" s="9" t="str">
        <f t="shared" si="16"/>
        <v>〃</v>
      </c>
      <c r="K149" s="10" t="s">
        <v>30</v>
      </c>
      <c r="L149" s="11" t="s">
        <v>162</v>
      </c>
      <c r="M149" s="15"/>
      <c r="N149" s="156"/>
      <c r="O149" s="13" t="s">
        <v>18</v>
      </c>
      <c r="P149" s="12" t="s">
        <v>14</v>
      </c>
      <c r="Q149" s="12" t="s">
        <v>14</v>
      </c>
      <c r="R149" s="12"/>
      <c r="S149" s="12" t="s">
        <v>14</v>
      </c>
      <c r="T149" s="12"/>
      <c r="U149" s="12"/>
      <c r="V149" s="31"/>
    </row>
    <row r="150" spans="1:22" ht="13.5" customHeight="1" x14ac:dyDescent="0.15">
      <c r="A150" s="30">
        <f t="shared" si="14"/>
        <v>145</v>
      </c>
      <c r="B150" s="10">
        <f>IF($N150="","",COUNTA($N$6:$N150))</f>
        <v>80</v>
      </c>
      <c r="C150" s="10" t="str">
        <f>IF(OR($K150="限特",$Q150="○"),"",SUMPRODUCT(($K$6:$K150&lt;&gt;"限特")*($Q$6:$Q150="")))</f>
        <v/>
      </c>
      <c r="D150" s="10">
        <f>IF(OR($K150&lt;&gt;"限特",$Q150="○"),"",SUMPRODUCT(($K$6:$K150="限特")*($Q$6:$Q150="")))</f>
        <v>37</v>
      </c>
      <c r="E150" s="10" t="str">
        <f>IF($M150="","",SUMPRODUCT(($M$6:$M150&lt;&gt;"")*($R$6:$R150="")))</f>
        <v/>
      </c>
      <c r="F150" s="10" t="str">
        <f>IF(OR($K150="限特",$O150=""),"",SUMPRODUCT(($K$6:$K150&lt;&gt;"限特")*($O$6:$O150="○")))</f>
        <v/>
      </c>
      <c r="G150" s="10" t="str">
        <f>IF(OR($K150&lt;&gt;"限特",$O150&lt;&gt;"○"),"",SUMPRODUCT(($K$6:$K150="限特")*($O$6:$O150="○")))</f>
        <v/>
      </c>
      <c r="H150" s="9" t="str">
        <f t="shared" si="15"/>
        <v/>
      </c>
      <c r="I150" s="10" t="s">
        <v>130</v>
      </c>
      <c r="J150" s="9" t="str">
        <f t="shared" si="16"/>
        <v>〃</v>
      </c>
      <c r="K150" s="10" t="s">
        <v>30</v>
      </c>
      <c r="L150" s="11" t="s">
        <v>163</v>
      </c>
      <c r="M150" s="15"/>
      <c r="N150" s="156" t="s">
        <v>17</v>
      </c>
      <c r="O150" s="13" t="s">
        <v>18</v>
      </c>
      <c r="P150" s="12" t="s">
        <v>18</v>
      </c>
      <c r="Q150" s="12" t="s">
        <v>18</v>
      </c>
      <c r="R150" s="12"/>
      <c r="S150" s="12"/>
      <c r="T150" s="12"/>
      <c r="U150" s="12"/>
      <c r="V150" s="31"/>
    </row>
    <row r="151" spans="1:22" ht="13.5" customHeight="1" x14ac:dyDescent="0.15">
      <c r="A151" s="30">
        <f t="shared" si="14"/>
        <v>146</v>
      </c>
      <c r="B151" s="10">
        <f>IF($N151="","",COUNTA($N$6:$N151))</f>
        <v>81</v>
      </c>
      <c r="C151" s="10" t="str">
        <f>IF(OR($K151="限特",$Q151="○"),"",SUMPRODUCT(($K$6:$K151&lt;&gt;"限特")*($Q$6:$Q151="")))</f>
        <v/>
      </c>
      <c r="D151" s="10" t="str">
        <f>IF(OR($K151&lt;&gt;"限特",$Q151="○"),"",SUMPRODUCT(($K$6:$K151="限特")*($Q$6:$Q151="")))</f>
        <v/>
      </c>
      <c r="E151" s="10" t="str">
        <f>IF($M151="","",SUMPRODUCT(($M$6:$M151&lt;&gt;"")*($R$6:$R151="")))</f>
        <v/>
      </c>
      <c r="F151" s="10" t="str">
        <f>IF(OR($K151="限特",$O151=""),"",SUMPRODUCT(($K$6:$K151&lt;&gt;"限特")*($O$6:$O151="○")))</f>
        <v/>
      </c>
      <c r="G151" s="10">
        <f>IF(OR($K151&lt;&gt;"限特",$O151&lt;&gt;"○"),"",SUMPRODUCT(($K$6:$K151="限特")*($O$6:$O151="○")))</f>
        <v>25</v>
      </c>
      <c r="H151" s="9" t="str">
        <f t="shared" si="15"/>
        <v/>
      </c>
      <c r="I151" s="10" t="s">
        <v>130</v>
      </c>
      <c r="J151" s="9" t="str">
        <f t="shared" si="16"/>
        <v>〃</v>
      </c>
      <c r="K151" s="10" t="s">
        <v>30</v>
      </c>
      <c r="L151" s="11" t="s">
        <v>164</v>
      </c>
      <c r="M151" s="15"/>
      <c r="N151" s="156" t="s">
        <v>17</v>
      </c>
      <c r="O151" s="13" t="s">
        <v>14</v>
      </c>
      <c r="P151" s="12" t="s">
        <v>14</v>
      </c>
      <c r="Q151" s="12" t="s">
        <v>14</v>
      </c>
      <c r="R151" s="12"/>
      <c r="S151" s="12" t="s">
        <v>14</v>
      </c>
      <c r="T151" s="12"/>
      <c r="U151" s="12"/>
      <c r="V151" s="31"/>
    </row>
    <row r="152" spans="1:22" ht="13.5" customHeight="1" x14ac:dyDescent="0.15">
      <c r="A152" s="30">
        <f t="shared" si="14"/>
        <v>147</v>
      </c>
      <c r="B152" s="10" t="str">
        <f>IF($N152="","",COUNTA($N$6:$N152))</f>
        <v/>
      </c>
      <c r="C152" s="10" t="str">
        <f>IF(OR($K152="限特",$Q152="○"),"",SUMPRODUCT(($K$6:$K152&lt;&gt;"限特")*($Q$6:$Q152="")))</f>
        <v/>
      </c>
      <c r="D152" s="10">
        <f>IF(OR($K152&lt;&gt;"限特",$Q152="○"),"",SUMPRODUCT(($K$6:$K152="限特")*($Q$6:$Q152="")))</f>
        <v>38</v>
      </c>
      <c r="E152" s="10" t="str">
        <f>IF($M152="","",SUMPRODUCT(($M$6:$M152&lt;&gt;"")*($R$6:$R152="")))</f>
        <v/>
      </c>
      <c r="F152" s="10" t="str">
        <f>IF(OR($K152="限特",$O152=""),"",SUMPRODUCT(($K$6:$K152&lt;&gt;"限特")*($O$6:$O152="○")))</f>
        <v/>
      </c>
      <c r="G152" s="10" t="str">
        <f>IF(OR($K152&lt;&gt;"限特",$O152&lt;&gt;"○"),"",SUMPRODUCT(($K$6:$K152="限特")*($O$6:$O152="○")))</f>
        <v/>
      </c>
      <c r="H152" s="9" t="str">
        <f t="shared" si="15"/>
        <v/>
      </c>
      <c r="I152" s="10" t="s">
        <v>130</v>
      </c>
      <c r="J152" s="9" t="str">
        <f t="shared" si="16"/>
        <v>〃</v>
      </c>
      <c r="K152" s="10" t="s">
        <v>30</v>
      </c>
      <c r="L152" s="11" t="s">
        <v>165</v>
      </c>
      <c r="M152" s="15"/>
      <c r="N152" s="156"/>
      <c r="O152" s="13" t="s">
        <v>18</v>
      </c>
      <c r="P152" s="12" t="s">
        <v>18</v>
      </c>
      <c r="Q152" s="12" t="s">
        <v>18</v>
      </c>
      <c r="R152" s="12"/>
      <c r="S152" s="12"/>
      <c r="T152" s="12"/>
      <c r="U152" s="12"/>
      <c r="V152" s="31"/>
    </row>
    <row r="153" spans="1:22" ht="13.5" customHeight="1" x14ac:dyDescent="0.15">
      <c r="A153" s="30">
        <f t="shared" si="14"/>
        <v>148</v>
      </c>
      <c r="B153" s="10">
        <f>IF($N153="","",COUNTA($N$6:$N153))</f>
        <v>82</v>
      </c>
      <c r="C153" s="10" t="str">
        <f>IF(OR($K153="限特",$Q153="○"),"",SUMPRODUCT(($K$6:$K153&lt;&gt;"限特")*($Q$6:$Q153="")))</f>
        <v/>
      </c>
      <c r="D153" s="10" t="str">
        <f>IF(OR($K153&lt;&gt;"限特",$Q153="○"),"",SUMPRODUCT(($K$6:$K153="限特")*($Q$6:$Q153="")))</f>
        <v/>
      </c>
      <c r="E153" s="10" t="str">
        <f>IF($M153="","",SUMPRODUCT(($M$6:$M153&lt;&gt;"")*($R$6:$R153="")))</f>
        <v/>
      </c>
      <c r="F153" s="10" t="str">
        <f>IF(OR($K153="限特",$O153=""),"",SUMPRODUCT(($K$6:$K153&lt;&gt;"限特")*($O$6:$O153="○")))</f>
        <v/>
      </c>
      <c r="G153" s="10" t="str">
        <f>IF(OR($K153&lt;&gt;"限特",$O153&lt;&gt;"○"),"",SUMPRODUCT(($K$6:$K153="限特")*($O$6:$O153="○")))</f>
        <v/>
      </c>
      <c r="H153" s="9" t="str">
        <f t="shared" si="15"/>
        <v/>
      </c>
      <c r="I153" s="10" t="s">
        <v>130</v>
      </c>
      <c r="J153" s="9" t="str">
        <f t="shared" si="16"/>
        <v>〃</v>
      </c>
      <c r="K153" s="10" t="s">
        <v>30</v>
      </c>
      <c r="L153" s="11" t="s">
        <v>166</v>
      </c>
      <c r="M153" s="15"/>
      <c r="N153" s="156" t="s">
        <v>17</v>
      </c>
      <c r="O153" s="13" t="s">
        <v>18</v>
      </c>
      <c r="P153" s="12" t="s">
        <v>14</v>
      </c>
      <c r="Q153" s="12" t="s">
        <v>14</v>
      </c>
      <c r="R153" s="12"/>
      <c r="S153" s="12" t="s">
        <v>14</v>
      </c>
      <c r="T153" s="12"/>
      <c r="U153" s="12"/>
      <c r="V153" s="31"/>
    </row>
    <row r="154" spans="1:22" ht="13.5" customHeight="1" x14ac:dyDescent="0.15">
      <c r="A154" s="30">
        <f t="shared" si="14"/>
        <v>149</v>
      </c>
      <c r="B154" s="10" t="str">
        <f>IF($N154="","",COUNTA($N$6:$N154))</f>
        <v/>
      </c>
      <c r="C154" s="10" t="str">
        <f>IF(OR($K154="限特",$Q154="○"),"",SUMPRODUCT(($K$6:$K154&lt;&gt;"限特")*($Q$6:$Q154="")))</f>
        <v/>
      </c>
      <c r="D154" s="10" t="str">
        <f>IF(OR($K154&lt;&gt;"限特",$Q154="○"),"",SUMPRODUCT(($K$6:$K154="限特")*($Q$6:$Q154="")))</f>
        <v/>
      </c>
      <c r="E154" s="10" t="str">
        <f>IF($M154="","",SUMPRODUCT(($M$6:$M154&lt;&gt;"")*($R$6:$R154="")))</f>
        <v/>
      </c>
      <c r="F154" s="10" t="str">
        <f>IF(OR($K154="限特",$O154=""),"",SUMPRODUCT(($K$6:$K154&lt;&gt;"限特")*($O$6:$O154="○")))</f>
        <v/>
      </c>
      <c r="G154" s="10">
        <f>IF(OR($K154&lt;&gt;"限特",$O154&lt;&gt;"○"),"",SUMPRODUCT(($K$6:$K154="限特")*($O$6:$O154="○")))</f>
        <v>26</v>
      </c>
      <c r="H154" s="9" t="str">
        <f t="shared" si="15"/>
        <v/>
      </c>
      <c r="I154" s="10" t="s">
        <v>130</v>
      </c>
      <c r="J154" s="9" t="str">
        <f t="shared" si="16"/>
        <v>〃</v>
      </c>
      <c r="K154" s="10" t="s">
        <v>30</v>
      </c>
      <c r="L154" s="11" t="s">
        <v>167</v>
      </c>
      <c r="M154" s="15"/>
      <c r="N154" s="156"/>
      <c r="O154" s="13" t="s">
        <v>14</v>
      </c>
      <c r="P154" s="12" t="s">
        <v>14</v>
      </c>
      <c r="Q154" s="12" t="s">
        <v>14</v>
      </c>
      <c r="R154" s="12"/>
      <c r="S154" s="12" t="s">
        <v>14</v>
      </c>
      <c r="T154" s="12"/>
      <c r="U154" s="12"/>
      <c r="V154" s="31"/>
    </row>
    <row r="155" spans="1:22" ht="13.5" customHeight="1" x14ac:dyDescent="0.15">
      <c r="A155" s="30">
        <f t="shared" si="14"/>
        <v>150</v>
      </c>
      <c r="B155" s="10" t="str">
        <f>IF($N155="","",COUNTA($N$6:$N155))</f>
        <v/>
      </c>
      <c r="C155" s="10" t="str">
        <f>IF(OR($K155="限特",$Q155="○"),"",SUMPRODUCT(($K$6:$K155&lt;&gt;"限特")*($Q$6:$Q155="")))</f>
        <v/>
      </c>
      <c r="D155" s="10">
        <f>IF(OR($K155&lt;&gt;"限特",$Q155="○"),"",SUMPRODUCT(($K$6:$K155="限特")*($Q$6:$Q155="")))</f>
        <v>39</v>
      </c>
      <c r="E155" s="10" t="str">
        <f>IF($M155="","",SUMPRODUCT(($M$6:$M155&lt;&gt;"")*($R$6:$R155="")))</f>
        <v/>
      </c>
      <c r="F155" s="10" t="str">
        <f>IF(OR($K155="限特",$O155=""),"",SUMPRODUCT(($K$6:$K155&lt;&gt;"限特")*($O$6:$O155="○")))</f>
        <v/>
      </c>
      <c r="G155" s="10" t="str">
        <f>IF(OR($K155&lt;&gt;"限特",$O155&lt;&gt;"○"),"",SUMPRODUCT(($K$6:$K155="限特")*($O$6:$O155="○")))</f>
        <v/>
      </c>
      <c r="H155" s="9" t="str">
        <f t="shared" si="15"/>
        <v/>
      </c>
      <c r="I155" s="10" t="s">
        <v>130</v>
      </c>
      <c r="J155" s="9" t="str">
        <f t="shared" si="16"/>
        <v>〃</v>
      </c>
      <c r="K155" s="10" t="s">
        <v>30</v>
      </c>
      <c r="L155" s="11" t="s">
        <v>168</v>
      </c>
      <c r="M155" s="15"/>
      <c r="N155" s="156"/>
      <c r="O155" s="13" t="s">
        <v>18</v>
      </c>
      <c r="P155" s="12" t="s">
        <v>18</v>
      </c>
      <c r="Q155" s="12" t="s">
        <v>18</v>
      </c>
      <c r="R155" s="12"/>
      <c r="S155" s="12"/>
      <c r="T155" s="12"/>
      <c r="U155" s="12"/>
      <c r="V155" s="31"/>
    </row>
    <row r="156" spans="1:22" ht="13.5" customHeight="1" x14ac:dyDescent="0.15">
      <c r="A156" s="30">
        <f t="shared" si="14"/>
        <v>151</v>
      </c>
      <c r="B156" s="10">
        <f>IF($N156="","",COUNTA($N$6:$N156))</f>
        <v>83</v>
      </c>
      <c r="C156" s="10" t="str">
        <f>IF(OR($K156="限特",$Q156="○"),"",SUMPRODUCT(($K$6:$K156&lt;&gt;"限特")*($Q$6:$Q156="")))</f>
        <v/>
      </c>
      <c r="D156" s="10" t="str">
        <f>IF(OR($K156&lt;&gt;"限特",$Q156="○"),"",SUMPRODUCT(($K$6:$K156="限特")*($Q$6:$Q156="")))</f>
        <v/>
      </c>
      <c r="E156" s="10" t="str">
        <f>IF($M156="","",SUMPRODUCT(($M$6:$M156&lt;&gt;"")*($R$6:$R156="")))</f>
        <v/>
      </c>
      <c r="F156" s="10" t="str">
        <f>IF(OR($K156="限特",$O156=""),"",SUMPRODUCT(($K$6:$K156&lt;&gt;"限特")*($O$6:$O156="○")))</f>
        <v/>
      </c>
      <c r="G156" s="10" t="str">
        <f>IF(OR($K156&lt;&gt;"限特",$O156&lt;&gt;"○"),"",SUMPRODUCT(($K$6:$K156="限特")*($O$6:$O156="○")))</f>
        <v/>
      </c>
      <c r="H156" s="9" t="str">
        <f t="shared" si="15"/>
        <v/>
      </c>
      <c r="I156" s="10" t="s">
        <v>130</v>
      </c>
      <c r="J156" s="9" t="str">
        <f t="shared" si="16"/>
        <v>〃</v>
      </c>
      <c r="K156" s="10" t="s">
        <v>30</v>
      </c>
      <c r="L156" s="11" t="s">
        <v>169</v>
      </c>
      <c r="M156" s="15"/>
      <c r="N156" s="156" t="s">
        <v>17</v>
      </c>
      <c r="O156" s="13" t="s">
        <v>18</v>
      </c>
      <c r="P156" s="12" t="s">
        <v>14</v>
      </c>
      <c r="Q156" s="12" t="s">
        <v>14</v>
      </c>
      <c r="R156" s="12"/>
      <c r="S156" s="12" t="s">
        <v>14</v>
      </c>
      <c r="T156" s="12"/>
      <c r="U156" s="12"/>
      <c r="V156" s="31"/>
    </row>
    <row r="157" spans="1:22" ht="13.5" customHeight="1" x14ac:dyDescent="0.15">
      <c r="A157" s="30">
        <f t="shared" si="14"/>
        <v>152</v>
      </c>
      <c r="B157" s="10" t="str">
        <f>IF($N157="","",COUNTA($N$6:$N157))</f>
        <v/>
      </c>
      <c r="C157" s="10" t="str">
        <f>IF(OR($K157="限特",$Q157="○"),"",SUMPRODUCT(($K$6:$K157&lt;&gt;"限特")*($Q$6:$Q157="")))</f>
        <v/>
      </c>
      <c r="D157" s="10">
        <f>IF(OR($K157&lt;&gt;"限特",$Q157="○"),"",SUMPRODUCT(($K$6:$K157="限特")*($Q$6:$Q157="")))</f>
        <v>40</v>
      </c>
      <c r="E157" s="10" t="str">
        <f>IF($M157="","",SUMPRODUCT(($M$6:$M157&lt;&gt;"")*($R$6:$R157="")))</f>
        <v/>
      </c>
      <c r="F157" s="10" t="str">
        <f>IF(OR($K157="限特",$O157=""),"",SUMPRODUCT(($K$6:$K157&lt;&gt;"限特")*($O$6:$O157="○")))</f>
        <v/>
      </c>
      <c r="G157" s="10" t="str">
        <f>IF(OR($K157&lt;&gt;"限特",$O157&lt;&gt;"○"),"",SUMPRODUCT(($K$6:$K157="限特")*($O$6:$O157="○")))</f>
        <v/>
      </c>
      <c r="H157" s="9" t="str">
        <f t="shared" si="15"/>
        <v/>
      </c>
      <c r="I157" s="10" t="s">
        <v>130</v>
      </c>
      <c r="J157" s="9" t="str">
        <f t="shared" si="16"/>
        <v>〃</v>
      </c>
      <c r="K157" s="10" t="s">
        <v>30</v>
      </c>
      <c r="L157" s="11" t="s">
        <v>170</v>
      </c>
      <c r="M157" s="15"/>
      <c r="N157" s="156"/>
      <c r="O157" s="13" t="s">
        <v>18</v>
      </c>
      <c r="P157" s="12" t="s">
        <v>18</v>
      </c>
      <c r="Q157" s="12" t="s">
        <v>18</v>
      </c>
      <c r="R157" s="12"/>
      <c r="S157" s="12"/>
      <c r="T157" s="12"/>
      <c r="U157" s="12"/>
      <c r="V157" s="31"/>
    </row>
    <row r="158" spans="1:22" ht="13.5" customHeight="1" x14ac:dyDescent="0.15">
      <c r="A158" s="30">
        <f t="shared" si="14"/>
        <v>153</v>
      </c>
      <c r="B158" s="10">
        <f>IF($N158="","",COUNTA($N$6:$N158))</f>
        <v>84</v>
      </c>
      <c r="C158" s="10" t="str">
        <f>IF(OR($K158="限特",$Q158="○"),"",SUMPRODUCT(($K$6:$K158&lt;&gt;"限特")*($Q$6:$Q158="")))</f>
        <v/>
      </c>
      <c r="D158" s="10" t="str">
        <f>IF(OR($K158&lt;&gt;"限特",$Q158="○"),"",SUMPRODUCT(($K$6:$K158="限特")*($Q$6:$Q158="")))</f>
        <v/>
      </c>
      <c r="E158" s="10" t="str">
        <f>IF($M158="","",SUMPRODUCT(($M$6:$M158&lt;&gt;"")*($R$6:$R158="")))</f>
        <v/>
      </c>
      <c r="F158" s="10" t="str">
        <f>IF(OR($K158="限特",$O158=""),"",SUMPRODUCT(($K$6:$K158&lt;&gt;"限特")*($O$6:$O158="○")))</f>
        <v/>
      </c>
      <c r="G158" s="10">
        <f>IF(OR($K158&lt;&gt;"限特",$O158&lt;&gt;"○"),"",SUMPRODUCT(($K$6:$K158="限特")*($O$6:$O158="○")))</f>
        <v>27</v>
      </c>
      <c r="H158" s="9" t="str">
        <f t="shared" si="15"/>
        <v/>
      </c>
      <c r="I158" s="10" t="s">
        <v>130</v>
      </c>
      <c r="J158" s="9" t="str">
        <f t="shared" si="16"/>
        <v>〃</v>
      </c>
      <c r="K158" s="10" t="s">
        <v>30</v>
      </c>
      <c r="L158" s="11" t="s">
        <v>171</v>
      </c>
      <c r="M158" s="15"/>
      <c r="N158" s="156" t="s">
        <v>17</v>
      </c>
      <c r="O158" s="13" t="s">
        <v>14</v>
      </c>
      <c r="P158" s="12" t="s">
        <v>14</v>
      </c>
      <c r="Q158" s="12" t="s">
        <v>14</v>
      </c>
      <c r="R158" s="12"/>
      <c r="S158" s="12"/>
      <c r="T158" s="12"/>
      <c r="U158" s="12"/>
      <c r="V158" s="31"/>
    </row>
    <row r="159" spans="1:22" ht="13.5" customHeight="1" x14ac:dyDescent="0.15">
      <c r="A159" s="30">
        <f t="shared" si="14"/>
        <v>154</v>
      </c>
      <c r="B159" s="10" t="str">
        <f>IF($N159="","",COUNTA($N$6:$N159))</f>
        <v/>
      </c>
      <c r="C159" s="10" t="str">
        <f>IF(OR($K159="限特",$Q159="○"),"",SUMPRODUCT(($K$6:$K159&lt;&gt;"限特")*($Q$6:$Q159="")))</f>
        <v/>
      </c>
      <c r="D159" s="10">
        <f>IF(OR($K159&lt;&gt;"限特",$Q159="○"),"",SUMPRODUCT(($K$6:$K159="限特")*($Q$6:$Q159="")))</f>
        <v>41</v>
      </c>
      <c r="E159" s="10" t="str">
        <f>IF($M159="","",SUMPRODUCT(($M$6:$M159&lt;&gt;"")*($R$6:$R159="")))</f>
        <v/>
      </c>
      <c r="F159" s="10" t="str">
        <f>IF(OR($K159="限特",$O159=""),"",SUMPRODUCT(($K$6:$K159&lt;&gt;"限特")*($O$6:$O159="○")))</f>
        <v/>
      </c>
      <c r="G159" s="10" t="str">
        <f>IF(OR($K159&lt;&gt;"限特",$O159&lt;&gt;"○"),"",SUMPRODUCT(($K$6:$K159="限特")*($O$6:$O159="○")))</f>
        <v/>
      </c>
      <c r="H159" s="9" t="str">
        <f t="shared" si="15"/>
        <v/>
      </c>
      <c r="I159" s="10" t="s">
        <v>130</v>
      </c>
      <c r="J159" s="9" t="str">
        <f t="shared" si="16"/>
        <v>〃</v>
      </c>
      <c r="K159" s="10" t="s">
        <v>30</v>
      </c>
      <c r="L159" s="11" t="s">
        <v>172</v>
      </c>
      <c r="M159" s="15"/>
      <c r="N159" s="156"/>
      <c r="O159" s="13" t="s">
        <v>18</v>
      </c>
      <c r="P159" s="12" t="s">
        <v>18</v>
      </c>
      <c r="Q159" s="12" t="s">
        <v>18</v>
      </c>
      <c r="R159" s="12"/>
      <c r="S159" s="12"/>
      <c r="T159" s="12"/>
      <c r="U159" s="12"/>
      <c r="V159" s="31"/>
    </row>
    <row r="160" spans="1:22" ht="13.5" customHeight="1" x14ac:dyDescent="0.15">
      <c r="A160" s="30">
        <f t="shared" si="14"/>
        <v>155</v>
      </c>
      <c r="B160" s="10">
        <f>IF($N160="","",COUNTA($N$6:$N160))</f>
        <v>85</v>
      </c>
      <c r="C160" s="10" t="str">
        <f>IF(OR($K160="限特",$Q160="○"),"",SUMPRODUCT(($K$6:$K160&lt;&gt;"限特")*($Q$6:$Q160="")))</f>
        <v/>
      </c>
      <c r="D160" s="10" t="str">
        <f>IF(OR($K160&lt;&gt;"限特",$Q160="○"),"",SUMPRODUCT(($K$6:$K160="限特")*($Q$6:$Q160="")))</f>
        <v/>
      </c>
      <c r="E160" s="10" t="str">
        <f>IF($M160="","",SUMPRODUCT(($M$6:$M160&lt;&gt;"")*($R$6:$R160="")))</f>
        <v/>
      </c>
      <c r="F160" s="10">
        <f>IF(OR($K160="限特",$O160=""),"",SUMPRODUCT(($K$6:$K160&lt;&gt;"限特")*($O$6:$O160="○")))</f>
        <v>58</v>
      </c>
      <c r="G160" s="10" t="str">
        <f>IF(OR($K160&lt;&gt;"限特",$O160&lt;&gt;"○"),"",SUMPRODUCT(($K$6:$K160="限特")*($O$6:$O160="○")))</f>
        <v/>
      </c>
      <c r="H160" s="9" t="str">
        <f t="shared" si="15"/>
        <v>千葉県</v>
      </c>
      <c r="I160" s="10" t="s">
        <v>173</v>
      </c>
      <c r="J160" s="9" t="str">
        <f t="shared" si="16"/>
        <v>都道府県</v>
      </c>
      <c r="K160" s="10" t="s">
        <v>13</v>
      </c>
      <c r="L160" s="11" t="s">
        <v>173</v>
      </c>
      <c r="M160" s="15"/>
      <c r="N160" s="156" t="s">
        <v>17</v>
      </c>
      <c r="O160" s="13" t="s">
        <v>14</v>
      </c>
      <c r="P160" s="12" t="s">
        <v>14</v>
      </c>
      <c r="Q160" s="12" t="s">
        <v>14</v>
      </c>
      <c r="R160" s="12"/>
      <c r="S160" s="12" t="s">
        <v>14</v>
      </c>
      <c r="T160" s="12"/>
      <c r="U160" s="12" t="s">
        <v>14</v>
      </c>
      <c r="V160" s="31"/>
    </row>
    <row r="161" spans="1:22" x14ac:dyDescent="0.15">
      <c r="A161" s="30">
        <f t="shared" si="14"/>
        <v>156</v>
      </c>
      <c r="B161" s="10">
        <f>IF($N161="","",COUNTA($N$6:$N161))</f>
        <v>86</v>
      </c>
      <c r="C161" s="10" t="str">
        <f>IF(OR($K161="限特",$Q161="○"),"",SUMPRODUCT(($K$6:$K161&lt;&gt;"限特")*($Q$6:$Q161="")))</f>
        <v/>
      </c>
      <c r="D161" s="10" t="str">
        <f>IF(OR($K161&lt;&gt;"限特",$Q161="○"),"",SUMPRODUCT(($K$6:$K161="限特")*($Q$6:$Q161="")))</f>
        <v/>
      </c>
      <c r="E161" s="10" t="str">
        <f>IF($M161="","",SUMPRODUCT(($M$6:$M161&lt;&gt;"")*($R$6:$R161="")))</f>
        <v/>
      </c>
      <c r="F161" s="10">
        <f>IF(OR($K161="限特",$O161=""),"",SUMPRODUCT(($K$6:$K161&lt;&gt;"限特")*($O$6:$O161="○")))</f>
        <v>59</v>
      </c>
      <c r="G161" s="10" t="str">
        <f>IF(OR($K161&lt;&gt;"限特",$O161&lt;&gt;"○"),"",SUMPRODUCT(($K$6:$K161="限特")*($O$6:$O161="○")))</f>
        <v/>
      </c>
      <c r="H161" s="9" t="str">
        <f t="shared" si="15"/>
        <v/>
      </c>
      <c r="I161" s="10" t="s">
        <v>173</v>
      </c>
      <c r="J161" s="9" t="str">
        <f t="shared" si="16"/>
        <v>政令市</v>
      </c>
      <c r="K161" s="10" t="s">
        <v>15</v>
      </c>
      <c r="L161" s="11" t="s">
        <v>174</v>
      </c>
      <c r="M161" s="15"/>
      <c r="N161" s="156" t="s">
        <v>17</v>
      </c>
      <c r="O161" s="13" t="s">
        <v>14</v>
      </c>
      <c r="P161" s="12" t="s">
        <v>14</v>
      </c>
      <c r="Q161" s="12" t="s">
        <v>14</v>
      </c>
      <c r="R161" s="12"/>
      <c r="S161" s="12" t="s">
        <v>14</v>
      </c>
      <c r="T161" s="12"/>
      <c r="U161" s="12"/>
      <c r="V161" s="31" t="s">
        <v>948</v>
      </c>
    </row>
    <row r="162" spans="1:22" ht="13.5" customHeight="1" x14ac:dyDescent="0.15">
      <c r="A162" s="30">
        <f t="shared" si="14"/>
        <v>157</v>
      </c>
      <c r="B162" s="10">
        <f>IF($N162="","",COUNTA($N$6:$N162))</f>
        <v>87</v>
      </c>
      <c r="C162" s="10" t="str">
        <f>IF(OR($K162="限特",$Q162="○"),"",SUMPRODUCT(($K$6:$K162&lt;&gt;"限特")*($Q$6:$Q162="")))</f>
        <v/>
      </c>
      <c r="D162" s="10" t="str">
        <f>IF(OR($K162&lt;&gt;"限特",$Q162="○"),"",SUMPRODUCT(($K$6:$K162="限特")*($Q$6:$Q162="")))</f>
        <v/>
      </c>
      <c r="E162" s="10" t="str">
        <f>IF($M162="","",SUMPRODUCT(($M$6:$M162&lt;&gt;"")*($R$6:$R162="")))</f>
        <v/>
      </c>
      <c r="F162" s="10">
        <f>IF(OR($K162="限特",$O162=""),"",SUMPRODUCT(($K$6:$K162&lt;&gt;"限特")*($O$6:$O162="○")))</f>
        <v>60</v>
      </c>
      <c r="G162" s="10" t="str">
        <f>IF(OR($K162&lt;&gt;"限特",$O162&lt;&gt;"○"),"",SUMPRODUCT(($K$6:$K162="限特")*($O$6:$O162="○")))</f>
        <v/>
      </c>
      <c r="H162" s="9" t="str">
        <f t="shared" si="15"/>
        <v/>
      </c>
      <c r="I162" s="10" t="s">
        <v>173</v>
      </c>
      <c r="J162" s="9" t="str">
        <f t="shared" si="16"/>
        <v>４条１項</v>
      </c>
      <c r="K162" s="10" t="s">
        <v>19</v>
      </c>
      <c r="L162" s="11" t="s">
        <v>175</v>
      </c>
      <c r="M162" s="15"/>
      <c r="N162" s="156" t="s">
        <v>17</v>
      </c>
      <c r="O162" s="13" t="s">
        <v>14</v>
      </c>
      <c r="P162" s="12" t="s">
        <v>14</v>
      </c>
      <c r="Q162" s="12" t="s">
        <v>14</v>
      </c>
      <c r="R162" s="12"/>
      <c r="S162" s="12" t="s">
        <v>14</v>
      </c>
      <c r="T162" s="12"/>
      <c r="U162" s="12"/>
      <c r="V162" s="31"/>
    </row>
    <row r="163" spans="1:22" ht="13.5" customHeight="1" x14ac:dyDescent="0.15">
      <c r="A163" s="30">
        <f t="shared" si="14"/>
        <v>158</v>
      </c>
      <c r="B163" s="10">
        <f>IF($N163="","",COUNTA($N$6:$N163))</f>
        <v>88</v>
      </c>
      <c r="C163" s="10" t="str">
        <f>IF(OR($K163="限特",$Q163="○"),"",SUMPRODUCT(($K$6:$K163&lt;&gt;"限特")*($Q$6:$Q163="")))</f>
        <v/>
      </c>
      <c r="D163" s="10" t="str">
        <f>IF(OR($K163&lt;&gt;"限特",$Q163="○"),"",SUMPRODUCT(($K$6:$K163="限特")*($Q$6:$Q163="")))</f>
        <v/>
      </c>
      <c r="E163" s="10" t="str">
        <f>IF($M163="","",SUMPRODUCT(($M$6:$M163&lt;&gt;"")*($R$6:$R163="")))</f>
        <v/>
      </c>
      <c r="F163" s="10" t="str">
        <f>IF(OR($K163="限特",$O163=""),"",SUMPRODUCT(($K$6:$K163&lt;&gt;"限特")*($O$6:$O163="○")))</f>
        <v/>
      </c>
      <c r="G163" s="10" t="str">
        <f>IF(OR($K163&lt;&gt;"限特",$O163&lt;&gt;"○"),"",SUMPRODUCT(($K$6:$K163="限特")*($O$6:$O163="○")))</f>
        <v/>
      </c>
      <c r="H163" s="9" t="str">
        <f t="shared" si="15"/>
        <v/>
      </c>
      <c r="I163" s="10" t="s">
        <v>173</v>
      </c>
      <c r="J163" s="9" t="str">
        <f t="shared" si="16"/>
        <v>〃</v>
      </c>
      <c r="K163" s="10" t="s">
        <v>19</v>
      </c>
      <c r="L163" s="11" t="s">
        <v>176</v>
      </c>
      <c r="M163" s="15"/>
      <c r="N163" s="156" t="s">
        <v>17</v>
      </c>
      <c r="O163" s="13" t="s">
        <v>18</v>
      </c>
      <c r="P163" s="12" t="s">
        <v>14</v>
      </c>
      <c r="Q163" s="12" t="s">
        <v>14</v>
      </c>
      <c r="R163" s="12"/>
      <c r="S163" s="12" t="s">
        <v>14</v>
      </c>
      <c r="T163" s="12"/>
      <c r="U163" s="12"/>
      <c r="V163" s="31"/>
    </row>
    <row r="164" spans="1:22" ht="13.5" customHeight="1" x14ac:dyDescent="0.15">
      <c r="A164" s="30">
        <f t="shared" si="14"/>
        <v>159</v>
      </c>
      <c r="B164" s="10">
        <f>IF($N164="","",COUNTA($N$6:$N164))</f>
        <v>89</v>
      </c>
      <c r="C164" s="10" t="str">
        <f>IF(OR($K164="限特",$Q164="○"),"",SUMPRODUCT(($K$6:$K164&lt;&gt;"限特")*($Q$6:$Q164="")))</f>
        <v/>
      </c>
      <c r="D164" s="10" t="str">
        <f>IF(OR($K164&lt;&gt;"限特",$Q164="○"),"",SUMPRODUCT(($K$6:$K164="限特")*($Q$6:$Q164="")))</f>
        <v/>
      </c>
      <c r="E164" s="10" t="str">
        <f>IF($M164="","",SUMPRODUCT(($M$6:$M164&lt;&gt;"")*($R$6:$R164="")))</f>
        <v/>
      </c>
      <c r="F164" s="10">
        <f>IF(OR($K164="限特",$O164=""),"",SUMPRODUCT(($K$6:$K164&lt;&gt;"限特")*($O$6:$O164="○")))</f>
        <v>61</v>
      </c>
      <c r="G164" s="10" t="str">
        <f>IF(OR($K164&lt;&gt;"限特",$O164&lt;&gt;"○"),"",SUMPRODUCT(($K$6:$K164="限特")*($O$6:$O164="○")))</f>
        <v/>
      </c>
      <c r="H164" s="9" t="str">
        <f t="shared" si="15"/>
        <v/>
      </c>
      <c r="I164" s="10" t="s">
        <v>173</v>
      </c>
      <c r="J164" s="9" t="str">
        <f t="shared" si="16"/>
        <v>〃</v>
      </c>
      <c r="K164" s="10" t="s">
        <v>19</v>
      </c>
      <c r="L164" s="11" t="s">
        <v>177</v>
      </c>
      <c r="M164" s="15"/>
      <c r="N164" s="156" t="s">
        <v>17</v>
      </c>
      <c r="O164" s="13" t="s">
        <v>14</v>
      </c>
      <c r="P164" s="12" t="s">
        <v>14</v>
      </c>
      <c r="Q164" s="12" t="s">
        <v>14</v>
      </c>
      <c r="R164" s="12"/>
      <c r="S164" s="12" t="s">
        <v>14</v>
      </c>
      <c r="T164" s="12"/>
      <c r="U164" s="12"/>
      <c r="V164" s="31"/>
    </row>
    <row r="165" spans="1:22" x14ac:dyDescent="0.15">
      <c r="A165" s="30">
        <f t="shared" si="14"/>
        <v>160</v>
      </c>
      <c r="B165" s="10">
        <f>IF($N165="","",COUNTA($N$6:$N165))</f>
        <v>90</v>
      </c>
      <c r="C165" s="10" t="str">
        <f>IF(OR($K165="限特",$Q165="○"),"",SUMPRODUCT(($K$6:$K165&lt;&gt;"限特")*($Q$6:$Q165="")))</f>
        <v/>
      </c>
      <c r="D165" s="10" t="str">
        <f>IF(OR($K165&lt;&gt;"限特",$Q165="○"),"",SUMPRODUCT(($K$6:$K165="限特")*($Q$6:$Q165="")))</f>
        <v/>
      </c>
      <c r="E165" s="10" t="str">
        <f>IF($M165="","",SUMPRODUCT(($M$6:$M165&lt;&gt;"")*($R$6:$R165="")))</f>
        <v/>
      </c>
      <c r="F165" s="10">
        <f>IF(OR($K165="限特",$O165=""),"",SUMPRODUCT(($K$6:$K165&lt;&gt;"限特")*($O$6:$O165="○")))</f>
        <v>62</v>
      </c>
      <c r="G165" s="10" t="str">
        <f>IF(OR($K165&lt;&gt;"限特",$O165&lt;&gt;"○"),"",SUMPRODUCT(($K$6:$K165="限特")*($O$6:$O165="○")))</f>
        <v/>
      </c>
      <c r="H165" s="9" t="str">
        <f t="shared" si="15"/>
        <v/>
      </c>
      <c r="I165" s="10" t="s">
        <v>173</v>
      </c>
      <c r="J165" s="9" t="str">
        <f t="shared" si="16"/>
        <v>〃</v>
      </c>
      <c r="K165" s="10" t="s">
        <v>19</v>
      </c>
      <c r="L165" s="11" t="s">
        <v>178</v>
      </c>
      <c r="M165" s="15"/>
      <c r="N165" s="156" t="s">
        <v>17</v>
      </c>
      <c r="O165" s="13" t="s">
        <v>14</v>
      </c>
      <c r="P165" s="12" t="s">
        <v>14</v>
      </c>
      <c r="Q165" s="12" t="s">
        <v>14</v>
      </c>
      <c r="R165" s="12"/>
      <c r="S165" s="12" t="s">
        <v>14</v>
      </c>
      <c r="T165" s="12"/>
      <c r="U165" s="12"/>
      <c r="V165" s="31" t="s">
        <v>948</v>
      </c>
    </row>
    <row r="166" spans="1:22" ht="13.5" customHeight="1" x14ac:dyDescent="0.15">
      <c r="A166" s="30">
        <f t="shared" si="14"/>
        <v>161</v>
      </c>
      <c r="B166" s="10">
        <f>IF($N166="","",COUNTA($N$6:$N166))</f>
        <v>91</v>
      </c>
      <c r="C166" s="10" t="str">
        <f>IF(OR($K166="限特",$Q166="○"),"",SUMPRODUCT(($K$6:$K166&lt;&gt;"限特")*($Q$6:$Q166="")))</f>
        <v/>
      </c>
      <c r="D166" s="10" t="str">
        <f>IF(OR($K166&lt;&gt;"限特",$Q166="○"),"",SUMPRODUCT(($K$6:$K166="限特")*($Q$6:$Q166="")))</f>
        <v/>
      </c>
      <c r="E166" s="10" t="str">
        <f>IF($M166="","",SUMPRODUCT(($M$6:$M166&lt;&gt;"")*($R$6:$R166="")))</f>
        <v/>
      </c>
      <c r="F166" s="10">
        <f>IF(OR($K166="限特",$O166=""),"",SUMPRODUCT(($K$6:$K166&lt;&gt;"限特")*($O$6:$O166="○")))</f>
        <v>63</v>
      </c>
      <c r="G166" s="10" t="str">
        <f>IF(OR($K166&lt;&gt;"限特",$O166&lt;&gt;"○"),"",SUMPRODUCT(($K$6:$K166="限特")*($O$6:$O166="○")))</f>
        <v/>
      </c>
      <c r="H166" s="9" t="str">
        <f t="shared" si="15"/>
        <v/>
      </c>
      <c r="I166" s="10" t="s">
        <v>173</v>
      </c>
      <c r="J166" s="9" t="str">
        <f t="shared" si="16"/>
        <v>〃</v>
      </c>
      <c r="K166" s="10" t="s">
        <v>19</v>
      </c>
      <c r="L166" s="11" t="s">
        <v>179</v>
      </c>
      <c r="M166" s="15"/>
      <c r="N166" s="156" t="s">
        <v>17</v>
      </c>
      <c r="O166" s="13" t="s">
        <v>14</v>
      </c>
      <c r="P166" s="12" t="s">
        <v>14</v>
      </c>
      <c r="Q166" s="12" t="s">
        <v>14</v>
      </c>
      <c r="R166" s="12"/>
      <c r="S166" s="12" t="s">
        <v>14</v>
      </c>
      <c r="T166" s="12"/>
      <c r="U166" s="12"/>
      <c r="V166" s="31"/>
    </row>
    <row r="167" spans="1:22" ht="13.5" customHeight="1" x14ac:dyDescent="0.15">
      <c r="A167" s="30">
        <f t="shared" si="14"/>
        <v>162</v>
      </c>
      <c r="B167" s="10">
        <f>IF($N167="","",COUNTA($N$6:$N167))</f>
        <v>92</v>
      </c>
      <c r="C167" s="10" t="str">
        <f>IF(OR($K167="限特",$Q167="○"),"",SUMPRODUCT(($K$6:$K167&lt;&gt;"限特")*($Q$6:$Q167="")))</f>
        <v/>
      </c>
      <c r="D167" s="10" t="str">
        <f>IF(OR($K167&lt;&gt;"限特",$Q167="○"),"",SUMPRODUCT(($K$6:$K167="限特")*($Q$6:$Q167="")))</f>
        <v/>
      </c>
      <c r="E167" s="10" t="str">
        <f>IF($M167="","",SUMPRODUCT(($M$6:$M167&lt;&gt;"")*($R$6:$R167="")))</f>
        <v/>
      </c>
      <c r="F167" s="10">
        <f>IF(OR($K167="限特",$O167=""),"",SUMPRODUCT(($K$6:$K167&lt;&gt;"限特")*($O$6:$O167="○")))</f>
        <v>64</v>
      </c>
      <c r="G167" s="10" t="str">
        <f>IF(OR($K167&lt;&gt;"限特",$O167&lt;&gt;"○"),"",SUMPRODUCT(($K$6:$K167="限特")*($O$6:$O167="○")))</f>
        <v/>
      </c>
      <c r="H167" s="9" t="str">
        <f t="shared" si="15"/>
        <v/>
      </c>
      <c r="I167" s="10" t="s">
        <v>173</v>
      </c>
      <c r="J167" s="9" t="str">
        <f t="shared" si="16"/>
        <v>４条２項</v>
      </c>
      <c r="K167" s="10" t="s">
        <v>22</v>
      </c>
      <c r="L167" s="11" t="s">
        <v>180</v>
      </c>
      <c r="M167" s="15"/>
      <c r="N167" s="156" t="s">
        <v>17</v>
      </c>
      <c r="O167" s="13" t="s">
        <v>1003</v>
      </c>
      <c r="P167" s="12" t="s">
        <v>14</v>
      </c>
      <c r="Q167" s="12" t="s">
        <v>14</v>
      </c>
      <c r="R167" s="12"/>
      <c r="S167" s="12" t="s">
        <v>14</v>
      </c>
      <c r="T167" s="12"/>
      <c r="U167" s="12"/>
      <c r="V167" s="31"/>
    </row>
    <row r="168" spans="1:22" ht="13.5" customHeight="1" x14ac:dyDescent="0.15">
      <c r="A168" s="30">
        <f t="shared" si="14"/>
        <v>163</v>
      </c>
      <c r="B168" s="10">
        <f>IF($N168="","",COUNTA($N$6:$N168))</f>
        <v>93</v>
      </c>
      <c r="C168" s="10" t="str">
        <f>IF(OR($K168="限特",$Q168="○"),"",SUMPRODUCT(($K$6:$K168&lt;&gt;"限特")*($Q$6:$Q168="")))</f>
        <v/>
      </c>
      <c r="D168" s="10" t="str">
        <f>IF(OR($K168&lt;&gt;"限特",$Q168="○"),"",SUMPRODUCT(($K$6:$K168="限特")*($Q$6:$Q168="")))</f>
        <v/>
      </c>
      <c r="E168" s="10" t="str">
        <f>IF($M168="","",SUMPRODUCT(($M$6:$M168&lt;&gt;"")*($R$6:$R168="")))</f>
        <v/>
      </c>
      <c r="F168" s="10" t="str">
        <f>IF(OR($K168="限特",$O168=""),"",SUMPRODUCT(($K$6:$K168&lt;&gt;"限特")*($O$6:$O168="○")))</f>
        <v/>
      </c>
      <c r="G168" s="10" t="str">
        <f>IF(OR($K168&lt;&gt;"限特",$O168&lt;&gt;"○"),"",SUMPRODUCT(($K$6:$K168="限特")*($O$6:$O168="○")))</f>
        <v/>
      </c>
      <c r="H168" s="9" t="str">
        <f t="shared" si="15"/>
        <v/>
      </c>
      <c r="I168" s="10" t="s">
        <v>173</v>
      </c>
      <c r="J168" s="9" t="str">
        <f t="shared" si="16"/>
        <v>〃</v>
      </c>
      <c r="K168" s="10" t="s">
        <v>22</v>
      </c>
      <c r="L168" s="11" t="s">
        <v>181</v>
      </c>
      <c r="M168" s="15"/>
      <c r="N168" s="156" t="s">
        <v>17</v>
      </c>
      <c r="O168" s="13" t="s">
        <v>18</v>
      </c>
      <c r="P168" s="12" t="s">
        <v>14</v>
      </c>
      <c r="Q168" s="12" t="s">
        <v>14</v>
      </c>
      <c r="R168" s="12"/>
      <c r="S168" s="12" t="s">
        <v>14</v>
      </c>
      <c r="T168" s="12"/>
      <c r="U168" s="12"/>
      <c r="V168" s="31"/>
    </row>
    <row r="169" spans="1:22" ht="13.5" customHeight="1" x14ac:dyDescent="0.15">
      <c r="A169" s="30">
        <f t="shared" si="14"/>
        <v>164</v>
      </c>
      <c r="B169" s="10">
        <f>IF($N169="","",COUNTA($N$6:$N169))</f>
        <v>94</v>
      </c>
      <c r="C169" s="10" t="str">
        <f>IF(OR($K169="限特",$Q169="○"),"",SUMPRODUCT(($K$6:$K169&lt;&gt;"限特")*($Q$6:$Q169="")))</f>
        <v/>
      </c>
      <c r="D169" s="10" t="str">
        <f>IF(OR($K169&lt;&gt;"限特",$Q169="○"),"",SUMPRODUCT(($K$6:$K169="限特")*($Q$6:$Q169="")))</f>
        <v/>
      </c>
      <c r="E169" s="10" t="str">
        <f>IF($M169="","",SUMPRODUCT(($M$6:$M169&lt;&gt;"")*($R$6:$R169="")))</f>
        <v/>
      </c>
      <c r="F169" s="10">
        <f>IF(OR($K169="限特",$O169=""),"",SUMPRODUCT(($K$6:$K169&lt;&gt;"限特")*($O$6:$O169="○")))</f>
        <v>65</v>
      </c>
      <c r="G169" s="10" t="str">
        <f>IF(OR($K169&lt;&gt;"限特",$O169&lt;&gt;"○"),"",SUMPRODUCT(($K$6:$K169="限特")*($O$6:$O169="○")))</f>
        <v/>
      </c>
      <c r="H169" s="9" t="str">
        <f t="shared" si="15"/>
        <v/>
      </c>
      <c r="I169" s="10" t="s">
        <v>173</v>
      </c>
      <c r="J169" s="9" t="str">
        <f t="shared" si="16"/>
        <v>〃</v>
      </c>
      <c r="K169" s="10" t="s">
        <v>22</v>
      </c>
      <c r="L169" s="11" t="s">
        <v>182</v>
      </c>
      <c r="M169" s="15"/>
      <c r="N169" s="156" t="s">
        <v>17</v>
      </c>
      <c r="O169" s="13" t="s">
        <v>14</v>
      </c>
      <c r="P169" s="12" t="s">
        <v>14</v>
      </c>
      <c r="Q169" s="12" t="s">
        <v>14</v>
      </c>
      <c r="R169" s="12"/>
      <c r="S169" s="12" t="s">
        <v>14</v>
      </c>
      <c r="T169" s="12"/>
      <c r="U169" s="12"/>
      <c r="V169" s="31"/>
    </row>
    <row r="170" spans="1:22" ht="13.5" customHeight="1" x14ac:dyDescent="0.15">
      <c r="A170" s="30">
        <f>IF($L170&lt;&gt;"",ROW($L170)-(ROW(L$6)-1))</f>
        <v>165</v>
      </c>
      <c r="B170" s="10">
        <f>IF($N170="","",COUNTA($N$6:$N170))</f>
        <v>95</v>
      </c>
      <c r="C170" s="10" t="str">
        <f>IF(OR($K170="限特",$Q170="○"),"",SUMPRODUCT(($K$6:$K170&lt;&gt;"限特")*($Q$6:$Q170="")))</f>
        <v/>
      </c>
      <c r="D170" s="10" t="str">
        <f>IF(OR($K170&lt;&gt;"限特",$Q170="○"),"",SUMPRODUCT(($K$6:$K170="限特")*($Q$6:$Q170="")))</f>
        <v/>
      </c>
      <c r="E170" s="10" t="str">
        <f>IF($M170="","",SUMPRODUCT(($M$6:$M170&lt;&gt;"")*($R$6:$R170="")))</f>
        <v/>
      </c>
      <c r="F170" s="10">
        <f>IF(OR($K170="限特",$O170=""),"",SUMPRODUCT(($K$6:$K170&lt;&gt;"限特")*($O$6:$O170="○")))</f>
        <v>66</v>
      </c>
      <c r="G170" s="10" t="str">
        <f>IF(OR($K170&lt;&gt;"限特",$O170&lt;&gt;"○"),"",SUMPRODUCT(($K$6:$K170="限特")*($O$6:$O170="○")))</f>
        <v/>
      </c>
      <c r="H170" s="9" t="str">
        <f t="shared" si="15"/>
        <v/>
      </c>
      <c r="I170" s="10" t="s">
        <v>173</v>
      </c>
      <c r="J170" s="9" t="str">
        <f t="shared" si="16"/>
        <v>〃</v>
      </c>
      <c r="K170" s="10" t="s">
        <v>22</v>
      </c>
      <c r="L170" s="158" t="s">
        <v>185</v>
      </c>
      <c r="M170" s="15"/>
      <c r="N170" s="156" t="s">
        <v>17</v>
      </c>
      <c r="O170" s="13" t="s">
        <v>14</v>
      </c>
      <c r="P170" s="12" t="s">
        <v>14</v>
      </c>
      <c r="Q170" s="12" t="s">
        <v>14</v>
      </c>
      <c r="R170" s="12"/>
      <c r="S170" s="12" t="s">
        <v>14</v>
      </c>
      <c r="T170" s="12"/>
      <c r="U170" s="12" t="s">
        <v>14</v>
      </c>
      <c r="V170" s="31"/>
    </row>
    <row r="171" spans="1:22" ht="13.5" customHeight="1" x14ac:dyDescent="0.15">
      <c r="A171" s="30">
        <f>IF($L171&lt;&gt;"",ROW($L171)-(ROW(L$6)-1))</f>
        <v>166</v>
      </c>
      <c r="B171" s="10">
        <f>IF($N171="","",COUNTA($N$6:$N171))</f>
        <v>96</v>
      </c>
      <c r="C171" s="10" t="str">
        <f>IF(OR($K171="限特",$Q171="○"),"",SUMPRODUCT(($K$6:$K171&lt;&gt;"限特")*($Q$6:$Q171="")))</f>
        <v/>
      </c>
      <c r="D171" s="10" t="str">
        <f>IF(OR($K171&lt;&gt;"限特",$Q171="○"),"",SUMPRODUCT(($K$6:$K171="限特")*($Q$6:$Q171="")))</f>
        <v/>
      </c>
      <c r="E171" s="10" t="str">
        <f>IF($M171="","",SUMPRODUCT(($M$6:$M171&lt;&gt;"")*($R$6:$R171="")))</f>
        <v/>
      </c>
      <c r="F171" s="10">
        <f>IF(OR($K171="限特",$O171=""),"",SUMPRODUCT(($K$6:$K171&lt;&gt;"限特")*($O$6:$O171="○")))</f>
        <v>67</v>
      </c>
      <c r="G171" s="10" t="str">
        <f>IF(OR($K171&lt;&gt;"限特",$O171&lt;&gt;"○"),"",SUMPRODUCT(($K$6:$K171="限特")*($O$6:$O171="○")))</f>
        <v/>
      </c>
      <c r="H171" s="9" t="str">
        <f t="shared" si="15"/>
        <v/>
      </c>
      <c r="I171" s="10" t="s">
        <v>173</v>
      </c>
      <c r="J171" s="9" t="str">
        <f t="shared" si="16"/>
        <v>〃</v>
      </c>
      <c r="K171" s="10" t="s">
        <v>22</v>
      </c>
      <c r="L171" s="158" t="s">
        <v>186</v>
      </c>
      <c r="M171" s="15"/>
      <c r="N171" s="156" t="s">
        <v>17</v>
      </c>
      <c r="O171" s="13" t="s">
        <v>14</v>
      </c>
      <c r="P171" s="12" t="s">
        <v>14</v>
      </c>
      <c r="Q171" s="12" t="s">
        <v>14</v>
      </c>
      <c r="R171" s="12"/>
      <c r="S171" s="12" t="s">
        <v>14</v>
      </c>
      <c r="T171" s="12"/>
      <c r="U171" s="12"/>
      <c r="V171" s="31"/>
    </row>
    <row r="172" spans="1:22" ht="13.5" customHeight="1" x14ac:dyDescent="0.15">
      <c r="A172" s="30">
        <f>IF($L172&lt;&gt;"",ROW($L172)-(ROW(L$6)-1))</f>
        <v>167</v>
      </c>
      <c r="B172" s="10">
        <f>IF($N172="","",COUNTA($N$6:$N172))</f>
        <v>97</v>
      </c>
      <c r="C172" s="10" t="str">
        <f>IF(OR($K172="限特",$Q172="○"),"",SUMPRODUCT(($K$6:$K172&lt;&gt;"限特")*($Q$6:$Q172="")))</f>
        <v/>
      </c>
      <c r="D172" s="10" t="str">
        <f>IF(OR($K172&lt;&gt;"限特",$Q172="○"),"",SUMPRODUCT(($K$6:$K172="限特")*($Q$6:$Q172="")))</f>
        <v/>
      </c>
      <c r="E172" s="10" t="str">
        <f>IF($M172="","",SUMPRODUCT(($M$6:$M172&lt;&gt;"")*($R$6:$R172="")))</f>
        <v/>
      </c>
      <c r="F172" s="10">
        <f>IF(OR($K172="限特",$O172=""),"",SUMPRODUCT(($K$6:$K172&lt;&gt;"限特")*($O$6:$O172="○")))</f>
        <v>68</v>
      </c>
      <c r="G172" s="10" t="str">
        <f>IF(OR($K172&lt;&gt;"限特",$O172&lt;&gt;"○"),"",SUMPRODUCT(($K$6:$K172="限特")*($O$6:$O172="○")))</f>
        <v/>
      </c>
      <c r="H172" s="9" t="str">
        <f t="shared" si="15"/>
        <v/>
      </c>
      <c r="I172" s="10" t="s">
        <v>173</v>
      </c>
      <c r="J172" s="9" t="str">
        <f t="shared" si="16"/>
        <v>〃</v>
      </c>
      <c r="K172" s="10" t="s">
        <v>22</v>
      </c>
      <c r="L172" s="158" t="s">
        <v>187</v>
      </c>
      <c r="M172" s="15"/>
      <c r="N172" s="156" t="s">
        <v>17</v>
      </c>
      <c r="O172" s="13" t="s">
        <v>14</v>
      </c>
      <c r="P172" s="12" t="s">
        <v>14</v>
      </c>
      <c r="Q172" s="12" t="s">
        <v>14</v>
      </c>
      <c r="R172" s="12"/>
      <c r="S172" s="12" t="s">
        <v>14</v>
      </c>
      <c r="T172" s="12"/>
      <c r="U172" s="12"/>
      <c r="V172" s="31"/>
    </row>
    <row r="173" spans="1:22" ht="13.5" customHeight="1" x14ac:dyDescent="0.15">
      <c r="A173" s="30">
        <f>IF($L173&lt;&gt;"",ROW($L173)-(ROW(L$6)-1))</f>
        <v>168</v>
      </c>
      <c r="B173" s="10">
        <f>IF($N173="","",COUNTA($N$6:$N173))</f>
        <v>98</v>
      </c>
      <c r="C173" s="10" t="str">
        <f>IF(OR($K173="限特",$Q173="○"),"",SUMPRODUCT(($K$6:$K173&lt;&gt;"限特")*($Q$6:$Q173="")))</f>
        <v/>
      </c>
      <c r="D173" s="10" t="str">
        <f>IF(OR($K173&lt;&gt;"限特",$Q173="○"),"",SUMPRODUCT(($K$6:$K173="限特")*($Q$6:$Q173="")))</f>
        <v/>
      </c>
      <c r="E173" s="10" t="str">
        <f>IF($M173="","",SUMPRODUCT(($M$6:$M173&lt;&gt;"")*($R$6:$R173="")))</f>
        <v/>
      </c>
      <c r="F173" s="10">
        <f>IF(OR($K173="限特",$O173=""),"",SUMPRODUCT(($K$6:$K173&lt;&gt;"限特")*($O$6:$O173="○")))</f>
        <v>69</v>
      </c>
      <c r="G173" s="10" t="str">
        <f>IF(OR($K173&lt;&gt;"限特",$O173&lt;&gt;"○"),"",SUMPRODUCT(($K$6:$K173="限特")*($O$6:$O173="○")))</f>
        <v/>
      </c>
      <c r="H173" s="9" t="str">
        <f t="shared" si="15"/>
        <v/>
      </c>
      <c r="I173" s="10" t="s">
        <v>173</v>
      </c>
      <c r="J173" s="9" t="str">
        <f t="shared" si="16"/>
        <v>〃</v>
      </c>
      <c r="K173" s="10" t="s">
        <v>22</v>
      </c>
      <c r="L173" s="158" t="s">
        <v>188</v>
      </c>
      <c r="M173" s="15"/>
      <c r="N173" s="156" t="s">
        <v>17</v>
      </c>
      <c r="O173" s="13" t="s">
        <v>14</v>
      </c>
      <c r="P173" s="12" t="s">
        <v>14</v>
      </c>
      <c r="Q173" s="12" t="s">
        <v>14</v>
      </c>
      <c r="R173" s="12"/>
      <c r="S173" s="12" t="s">
        <v>14</v>
      </c>
      <c r="T173" s="12"/>
      <c r="U173" s="12" t="s">
        <v>14</v>
      </c>
      <c r="V173" s="31"/>
    </row>
    <row r="174" spans="1:22" ht="13.5" customHeight="1" x14ac:dyDescent="0.15">
      <c r="A174" s="30">
        <f>IF($L174&lt;&gt;"",ROW($L174)-(ROW(L$6)-1))</f>
        <v>169</v>
      </c>
      <c r="B174" s="10">
        <f>IF($N174="","",COUNTA($N$6:$N174))</f>
        <v>99</v>
      </c>
      <c r="C174" s="10" t="str">
        <f>IF(OR($K174="限特",$Q174="○"),"",SUMPRODUCT(($K$6:$K174&lt;&gt;"限特")*($Q$6:$Q174="")))</f>
        <v/>
      </c>
      <c r="D174" s="10" t="str">
        <f>IF(OR($K174&lt;&gt;"限特",$Q174="○"),"",SUMPRODUCT(($K$6:$K174="限特")*($Q$6:$Q174="")))</f>
        <v/>
      </c>
      <c r="E174" s="10" t="str">
        <f>IF($M174="","",SUMPRODUCT(($M$6:$M174&lt;&gt;"")*($R$6:$R174="")))</f>
        <v/>
      </c>
      <c r="F174" s="10">
        <f>IF(OR($K174="限特",$O174=""),"",SUMPRODUCT(($K$6:$K174&lt;&gt;"限特")*($O$6:$O174="○")))</f>
        <v>70</v>
      </c>
      <c r="G174" s="10" t="str">
        <f>IF(OR($K174&lt;&gt;"限特",$O174&lt;&gt;"○"),"",SUMPRODUCT(($K$6:$K174="限特")*($O$6:$O174="○")))</f>
        <v/>
      </c>
      <c r="H174" s="9" t="str">
        <f t="shared" si="15"/>
        <v/>
      </c>
      <c r="I174" s="10" t="s">
        <v>173</v>
      </c>
      <c r="J174" s="9" t="str">
        <f t="shared" si="16"/>
        <v>〃</v>
      </c>
      <c r="K174" s="10" t="s">
        <v>22</v>
      </c>
      <c r="L174" s="158" t="s">
        <v>191</v>
      </c>
      <c r="M174" s="15"/>
      <c r="N174" s="156" t="s">
        <v>17</v>
      </c>
      <c r="O174" s="13" t="s">
        <v>14</v>
      </c>
      <c r="P174" s="12" t="s">
        <v>14</v>
      </c>
      <c r="Q174" s="12" t="s">
        <v>14</v>
      </c>
      <c r="R174" s="12"/>
      <c r="S174" s="12" t="s">
        <v>14</v>
      </c>
      <c r="T174" s="12"/>
      <c r="U174" s="12"/>
      <c r="V174" s="31"/>
    </row>
    <row r="175" spans="1:22" ht="13.5" customHeight="1" x14ac:dyDescent="0.15">
      <c r="A175" s="30">
        <f t="shared" si="14"/>
        <v>170</v>
      </c>
      <c r="B175" s="10">
        <f>IF($N175="","",COUNTA($N$6:$N175))</f>
        <v>100</v>
      </c>
      <c r="C175" s="10" t="str">
        <f>IF(OR($K175="限特",$Q175="○"),"",SUMPRODUCT(($K$6:$K175&lt;&gt;"限特")*($Q$6:$Q175="")))</f>
        <v/>
      </c>
      <c r="D175" s="10" t="str">
        <f>IF(OR($K175&lt;&gt;"限特",$Q175="○"),"",SUMPRODUCT(($K$6:$K175="限特")*($Q$6:$Q175="")))</f>
        <v/>
      </c>
      <c r="E175" s="10" t="str">
        <f>IF($M175="","",SUMPRODUCT(($M$6:$M175&lt;&gt;"")*($R$6:$R175="")))</f>
        <v/>
      </c>
      <c r="F175" s="10" t="str">
        <f>IF(OR($K175="限特",$O175=""),"",SUMPRODUCT(($K$6:$K175&lt;&gt;"限特")*($O$6:$O175="○")))</f>
        <v/>
      </c>
      <c r="G175" s="10">
        <f>IF(OR($K175&lt;&gt;"限特",$O175&lt;&gt;"○"),"",SUMPRODUCT(($K$6:$K175="限特")*($O$6:$O175="○")))</f>
        <v>28</v>
      </c>
      <c r="H175" s="9" t="str">
        <f t="shared" si="15"/>
        <v/>
      </c>
      <c r="I175" s="10" t="s">
        <v>173</v>
      </c>
      <c r="J175" s="9" t="str">
        <f t="shared" si="16"/>
        <v>限特</v>
      </c>
      <c r="K175" s="10" t="s">
        <v>30</v>
      </c>
      <c r="L175" s="158" t="s">
        <v>183</v>
      </c>
      <c r="M175" s="15"/>
      <c r="N175" s="156" t="s">
        <v>17</v>
      </c>
      <c r="O175" s="13" t="s">
        <v>14</v>
      </c>
      <c r="P175" s="12" t="s">
        <v>14</v>
      </c>
      <c r="Q175" s="12" t="s">
        <v>14</v>
      </c>
      <c r="R175" s="12"/>
      <c r="S175" s="12" t="s">
        <v>14</v>
      </c>
      <c r="T175" s="12"/>
      <c r="U175" s="12"/>
      <c r="V175" s="31"/>
    </row>
    <row r="176" spans="1:22" ht="13.5" customHeight="1" x14ac:dyDescent="0.15">
      <c r="A176" s="30">
        <f t="shared" si="14"/>
        <v>171</v>
      </c>
      <c r="B176" s="10">
        <f>IF($N176="","",COUNTA($N$6:$N176))</f>
        <v>101</v>
      </c>
      <c r="C176" s="10" t="str">
        <f>IF(OR($K176="限特",$Q176="○"),"",SUMPRODUCT(($K$6:$K176&lt;&gt;"限特")*($Q$6:$Q176="")))</f>
        <v/>
      </c>
      <c r="D176" s="10" t="str">
        <f>IF(OR($K176&lt;&gt;"限特",$Q176="○"),"",SUMPRODUCT(($K$6:$K176="限特")*($Q$6:$Q176="")))</f>
        <v/>
      </c>
      <c r="E176" s="10" t="str">
        <f>IF($M176="","",SUMPRODUCT(($M$6:$M176&lt;&gt;"")*($R$6:$R176="")))</f>
        <v/>
      </c>
      <c r="F176" s="10" t="str">
        <f>IF(OR($K176="限特",$O176=""),"",SUMPRODUCT(($K$6:$K176&lt;&gt;"限特")*($O$6:$O176="○")))</f>
        <v/>
      </c>
      <c r="G176" s="10">
        <f>IF(OR($K176&lt;&gt;"限特",$O176&lt;&gt;"○"),"",SUMPRODUCT(($K$6:$K176="限特")*($O$6:$O176="○")))</f>
        <v>29</v>
      </c>
      <c r="H176" s="9" t="str">
        <f t="shared" si="15"/>
        <v/>
      </c>
      <c r="I176" s="10" t="s">
        <v>173</v>
      </c>
      <c r="J176" s="9" t="str">
        <f t="shared" si="16"/>
        <v>〃</v>
      </c>
      <c r="K176" s="10" t="s">
        <v>30</v>
      </c>
      <c r="L176" s="11" t="s">
        <v>184</v>
      </c>
      <c r="M176" s="15"/>
      <c r="N176" s="156" t="s">
        <v>17</v>
      </c>
      <c r="O176" s="13" t="s">
        <v>14</v>
      </c>
      <c r="P176" s="12" t="s">
        <v>14</v>
      </c>
      <c r="Q176" s="12" t="s">
        <v>14</v>
      </c>
      <c r="R176" s="12"/>
      <c r="S176" s="12" t="s">
        <v>14</v>
      </c>
      <c r="T176" s="12"/>
      <c r="U176" s="12" t="s">
        <v>14</v>
      </c>
      <c r="V176" s="31"/>
    </row>
    <row r="177" spans="1:22" ht="13.5" customHeight="1" x14ac:dyDescent="0.15">
      <c r="A177" s="30">
        <f t="shared" si="14"/>
        <v>172</v>
      </c>
      <c r="B177" s="10">
        <f>IF($N177="","",COUNTA($N$6:$N177))</f>
        <v>102</v>
      </c>
      <c r="C177" s="10" t="str">
        <f>IF(OR($K177="限特",$Q177="○"),"",SUMPRODUCT(($K$6:$K177&lt;&gt;"限特")*($Q$6:$Q177="")))</f>
        <v/>
      </c>
      <c r="D177" s="10" t="str">
        <f>IF(OR($K177&lt;&gt;"限特",$Q177="○"),"",SUMPRODUCT(($K$6:$K177="限特")*($Q$6:$Q177="")))</f>
        <v/>
      </c>
      <c r="E177" s="10" t="str">
        <f>IF($M177="","",SUMPRODUCT(($M$6:$M177&lt;&gt;"")*($R$6:$R177="")))</f>
        <v/>
      </c>
      <c r="F177" s="10" t="str">
        <f>IF(OR($K177="限特",$O177=""),"",SUMPRODUCT(($K$6:$K177&lt;&gt;"限特")*($O$6:$O177="○")))</f>
        <v/>
      </c>
      <c r="G177" s="10">
        <f>IF(OR($K177&lt;&gt;"限特",$O177&lt;&gt;"○"),"",SUMPRODUCT(($K$6:$K177="限特")*($O$6:$O177="○")))</f>
        <v>30</v>
      </c>
      <c r="H177" s="9" t="str">
        <f t="shared" si="15"/>
        <v/>
      </c>
      <c r="I177" s="10" t="s">
        <v>173</v>
      </c>
      <c r="J177" s="9" t="str">
        <f t="shared" si="16"/>
        <v>〃</v>
      </c>
      <c r="K177" s="10" t="s">
        <v>30</v>
      </c>
      <c r="L177" s="11" t="s">
        <v>189</v>
      </c>
      <c r="M177" s="15"/>
      <c r="N177" s="156" t="s">
        <v>17</v>
      </c>
      <c r="O177" s="13" t="s">
        <v>14</v>
      </c>
      <c r="P177" s="12" t="s">
        <v>14</v>
      </c>
      <c r="Q177" s="12" t="s">
        <v>14</v>
      </c>
      <c r="R177" s="12"/>
      <c r="S177" s="12" t="s">
        <v>14</v>
      </c>
      <c r="T177" s="12"/>
      <c r="U177" s="12"/>
      <c r="V177" s="31"/>
    </row>
    <row r="178" spans="1:22" ht="13.5" customHeight="1" x14ac:dyDescent="0.15">
      <c r="A178" s="30">
        <f t="shared" si="14"/>
        <v>173</v>
      </c>
      <c r="B178" s="10">
        <f>IF($N178="","",COUNTA($N$6:$N178))</f>
        <v>103</v>
      </c>
      <c r="C178" s="10" t="str">
        <f>IF(OR($K178="限特",$Q178="○"),"",SUMPRODUCT(($K$6:$K178&lt;&gt;"限特")*($Q$6:$Q178="")))</f>
        <v/>
      </c>
      <c r="D178" s="10" t="str">
        <f>IF(OR($K178&lt;&gt;"限特",$Q178="○"),"",SUMPRODUCT(($K$6:$K178="限特")*($Q$6:$Q178="")))</f>
        <v/>
      </c>
      <c r="E178" s="10" t="str">
        <f>IF($M178="","",SUMPRODUCT(($M$6:$M178&lt;&gt;"")*($R$6:$R178="")))</f>
        <v/>
      </c>
      <c r="F178" s="10" t="str">
        <f>IF(OR($K178="限特",$O178=""),"",SUMPRODUCT(($K$6:$K178&lt;&gt;"限特")*($O$6:$O178="○")))</f>
        <v/>
      </c>
      <c r="G178" s="10">
        <f>IF(OR($K178&lt;&gt;"限特",$O178&lt;&gt;"○"),"",SUMPRODUCT(($K$6:$K178="限特")*($O$6:$O178="○")))</f>
        <v>31</v>
      </c>
      <c r="H178" s="9" t="str">
        <f t="shared" si="15"/>
        <v/>
      </c>
      <c r="I178" s="10" t="s">
        <v>173</v>
      </c>
      <c r="J178" s="9" t="str">
        <f t="shared" si="16"/>
        <v>〃</v>
      </c>
      <c r="K178" s="10" t="s">
        <v>30</v>
      </c>
      <c r="L178" s="11" t="s">
        <v>190</v>
      </c>
      <c r="M178" s="15"/>
      <c r="N178" s="156" t="s">
        <v>17</v>
      </c>
      <c r="O178" s="13" t="s">
        <v>14</v>
      </c>
      <c r="P178" s="12" t="s">
        <v>14</v>
      </c>
      <c r="Q178" s="12" t="s">
        <v>14</v>
      </c>
      <c r="R178" s="12"/>
      <c r="S178" s="12" t="s">
        <v>14</v>
      </c>
      <c r="T178" s="12"/>
      <c r="U178" s="12"/>
      <c r="V178" s="31"/>
    </row>
    <row r="179" spans="1:22" ht="13.5" customHeight="1" x14ac:dyDescent="0.15">
      <c r="A179" s="30">
        <f t="shared" si="14"/>
        <v>174</v>
      </c>
      <c r="B179" s="10">
        <f>IF($N179="","",COUNTA($N$6:$N179))</f>
        <v>104</v>
      </c>
      <c r="C179" s="10" t="str">
        <f>IF(OR($K179="限特",$Q179="○"),"",SUMPRODUCT(($K$6:$K179&lt;&gt;"限特")*($Q$6:$Q179="")))</f>
        <v/>
      </c>
      <c r="D179" s="10" t="str">
        <f>IF(OR($K179&lt;&gt;"限特",$Q179="○"),"",SUMPRODUCT(($K$6:$K179="限特")*($Q$6:$Q179="")))</f>
        <v/>
      </c>
      <c r="E179" s="10" t="str">
        <f>IF($M179="","",SUMPRODUCT(($M$6:$M179&lt;&gt;"")*($R$6:$R179="")))</f>
        <v/>
      </c>
      <c r="F179" s="10" t="str">
        <f>IF(OR($K179="限特",$O179=""),"",SUMPRODUCT(($K$6:$K179&lt;&gt;"限特")*($O$6:$O179="○")))</f>
        <v/>
      </c>
      <c r="G179" s="10">
        <f>IF(OR($K179&lt;&gt;"限特",$O179&lt;&gt;"○"),"",SUMPRODUCT(($K$6:$K179="限特")*($O$6:$O179="○")))</f>
        <v>32</v>
      </c>
      <c r="H179" s="9" t="str">
        <f t="shared" si="15"/>
        <v/>
      </c>
      <c r="I179" s="10" t="s">
        <v>173</v>
      </c>
      <c r="J179" s="9" t="str">
        <f t="shared" si="16"/>
        <v>〃</v>
      </c>
      <c r="K179" s="10" t="s">
        <v>30</v>
      </c>
      <c r="L179" s="11" t="s">
        <v>192</v>
      </c>
      <c r="M179" s="15"/>
      <c r="N179" s="156" t="s">
        <v>17</v>
      </c>
      <c r="O179" s="13" t="s">
        <v>14</v>
      </c>
      <c r="P179" s="12" t="s">
        <v>14</v>
      </c>
      <c r="Q179" s="12" t="s">
        <v>14</v>
      </c>
      <c r="R179" s="12"/>
      <c r="S179" s="12" t="s">
        <v>14</v>
      </c>
      <c r="T179" s="12"/>
      <c r="U179" s="12"/>
      <c r="V179" s="31"/>
    </row>
    <row r="180" spans="1:22" ht="13.5" customHeight="1" x14ac:dyDescent="0.15">
      <c r="A180" s="30">
        <f t="shared" si="14"/>
        <v>175</v>
      </c>
      <c r="B180" s="10">
        <f>IF($N180="","",COUNTA($N$6:$N180))</f>
        <v>105</v>
      </c>
      <c r="C180" s="10" t="str">
        <f>IF(OR($K180="限特",$Q180="○"),"",SUMPRODUCT(($K$6:$K180&lt;&gt;"限特")*($Q$6:$Q180="")))</f>
        <v/>
      </c>
      <c r="D180" s="10" t="str">
        <f>IF(OR($K180&lt;&gt;"限特",$Q180="○"),"",SUMPRODUCT(($K$6:$K180="限特")*($Q$6:$Q180="")))</f>
        <v/>
      </c>
      <c r="E180" s="10" t="str">
        <f>IF($M180="","",SUMPRODUCT(($M$6:$M180&lt;&gt;"")*($R$6:$R180="")))</f>
        <v/>
      </c>
      <c r="F180" s="10" t="str">
        <f>IF(OR($K180="限特",$O180=""),"",SUMPRODUCT(($K$6:$K180&lt;&gt;"限特")*($O$6:$O180="○")))</f>
        <v/>
      </c>
      <c r="G180" s="10">
        <f>IF(OR($K180&lt;&gt;"限特",$O180&lt;&gt;"○"),"",SUMPRODUCT(($K$6:$K180="限特")*($O$6:$O180="○")))</f>
        <v>33</v>
      </c>
      <c r="H180" s="9" t="str">
        <f t="shared" si="15"/>
        <v/>
      </c>
      <c r="I180" s="10" t="s">
        <v>173</v>
      </c>
      <c r="J180" s="9" t="str">
        <f t="shared" si="16"/>
        <v>〃</v>
      </c>
      <c r="K180" s="10" t="s">
        <v>30</v>
      </c>
      <c r="L180" s="11" t="s">
        <v>193</v>
      </c>
      <c r="M180" s="15"/>
      <c r="N180" s="156" t="s">
        <v>17</v>
      </c>
      <c r="O180" s="13" t="s">
        <v>14</v>
      </c>
      <c r="P180" s="12" t="s">
        <v>14</v>
      </c>
      <c r="Q180" s="12" t="s">
        <v>14</v>
      </c>
      <c r="R180" s="12"/>
      <c r="S180" s="12" t="s">
        <v>14</v>
      </c>
      <c r="T180" s="12"/>
      <c r="U180" s="12"/>
      <c r="V180" s="31"/>
    </row>
    <row r="181" spans="1:22" ht="13.5" customHeight="1" x14ac:dyDescent="0.15">
      <c r="A181" s="30">
        <f t="shared" si="14"/>
        <v>176</v>
      </c>
      <c r="B181" s="10" t="str">
        <f>IF($N181="","",COUNTA($N$6:$N181))</f>
        <v/>
      </c>
      <c r="C181" s="10" t="str">
        <f>IF(OR($K181="限特",$Q181="○"),"",SUMPRODUCT(($K$6:$K181&lt;&gt;"限特")*($Q$6:$Q181="")))</f>
        <v/>
      </c>
      <c r="D181" s="10" t="str">
        <f>IF(OR($K181&lt;&gt;"限特",$Q181="○"),"",SUMPRODUCT(($K$6:$K181="限特")*($Q$6:$Q181="")))</f>
        <v/>
      </c>
      <c r="E181" s="10" t="str">
        <f>IF($M181="","",SUMPRODUCT(($M$6:$M181&lt;&gt;"")*($R$6:$R181="")))</f>
        <v/>
      </c>
      <c r="F181" s="10" t="str">
        <f>IF(OR($K181="限特",$O181=""),"",SUMPRODUCT(($K$6:$K181&lt;&gt;"限特")*($O$6:$O181="○")))</f>
        <v/>
      </c>
      <c r="G181" s="10">
        <f>IF(OR($K181&lt;&gt;"限特",$O181&lt;&gt;"○"),"",SUMPRODUCT(($K$6:$K181="限特")*($O$6:$O181="○")))</f>
        <v>34</v>
      </c>
      <c r="H181" s="9" t="str">
        <f t="shared" si="15"/>
        <v/>
      </c>
      <c r="I181" s="10" t="s">
        <v>173</v>
      </c>
      <c r="J181" s="9" t="str">
        <f t="shared" si="16"/>
        <v>〃</v>
      </c>
      <c r="K181" s="10" t="s">
        <v>30</v>
      </c>
      <c r="L181" s="11" t="s">
        <v>194</v>
      </c>
      <c r="M181" s="15"/>
      <c r="N181" s="156"/>
      <c r="O181" s="13" t="s">
        <v>14</v>
      </c>
      <c r="P181" s="12" t="s">
        <v>14</v>
      </c>
      <c r="Q181" s="12" t="s">
        <v>14</v>
      </c>
      <c r="R181" s="12"/>
      <c r="S181" s="12" t="s">
        <v>14</v>
      </c>
      <c r="T181" s="12"/>
      <c r="U181" s="12" t="s">
        <v>1003</v>
      </c>
      <c r="V181" s="31"/>
    </row>
    <row r="182" spans="1:22" ht="13.5" customHeight="1" x14ac:dyDescent="0.15">
      <c r="A182" s="30">
        <f t="shared" si="14"/>
        <v>177</v>
      </c>
      <c r="B182" s="10">
        <f>IF($N182="","",COUNTA($N$6:$N182))</f>
        <v>106</v>
      </c>
      <c r="C182" s="10" t="str">
        <f>IF(OR($K182="限特",$Q182="○"),"",SUMPRODUCT(($K$6:$K182&lt;&gt;"限特")*($Q$6:$Q182="")))</f>
        <v/>
      </c>
      <c r="D182" s="10" t="str">
        <f>IF(OR($K182&lt;&gt;"限特",$Q182="○"),"",SUMPRODUCT(($K$6:$K182="限特")*($Q$6:$Q182="")))</f>
        <v/>
      </c>
      <c r="E182" s="10" t="str">
        <f>IF($M182="","",SUMPRODUCT(($M$6:$M182&lt;&gt;"")*($R$6:$R182="")))</f>
        <v/>
      </c>
      <c r="F182" s="10" t="str">
        <f>IF(OR($K182="限特",$O182=""),"",SUMPRODUCT(($K$6:$K182&lt;&gt;"限特")*($O$6:$O182="○")))</f>
        <v/>
      </c>
      <c r="G182" s="10" t="str">
        <f>IF(OR($K182&lt;&gt;"限特",$O182&lt;&gt;"○"),"",SUMPRODUCT(($K$6:$K182="限特")*($O$6:$O182="○")))</f>
        <v/>
      </c>
      <c r="H182" s="9" t="str">
        <f t="shared" si="15"/>
        <v>東京都</v>
      </c>
      <c r="I182" s="10" t="s">
        <v>195</v>
      </c>
      <c r="J182" s="9" t="str">
        <f t="shared" si="16"/>
        <v>都道府県</v>
      </c>
      <c r="K182" s="10" t="s">
        <v>13</v>
      </c>
      <c r="L182" s="11" t="s">
        <v>195</v>
      </c>
      <c r="M182" s="15"/>
      <c r="N182" s="156" t="s">
        <v>464</v>
      </c>
      <c r="O182" s="13" t="s">
        <v>18</v>
      </c>
      <c r="P182" s="12" t="s">
        <v>14</v>
      </c>
      <c r="Q182" s="12" t="s">
        <v>14</v>
      </c>
      <c r="R182" s="12"/>
      <c r="S182" s="12" t="s">
        <v>14</v>
      </c>
      <c r="T182" s="12"/>
      <c r="U182" s="12"/>
      <c r="V182" s="31"/>
    </row>
    <row r="183" spans="1:22" ht="13.5" customHeight="1" x14ac:dyDescent="0.15">
      <c r="A183" s="30">
        <f t="shared" si="14"/>
        <v>178</v>
      </c>
      <c r="B183" s="10" t="str">
        <f>IF($N183="","",COUNTA($N$6:$N183))</f>
        <v/>
      </c>
      <c r="C183" s="10" t="str">
        <f>IF(OR($K183="限特",$Q183="○"),"",SUMPRODUCT(($K$6:$K183&lt;&gt;"限特")*($Q$6:$Q183="")))</f>
        <v/>
      </c>
      <c r="D183" s="10" t="str">
        <f>IF(OR($K183&lt;&gt;"限特",$Q183="○"),"",SUMPRODUCT(($K$6:$K183="限特")*($Q$6:$Q183="")))</f>
        <v/>
      </c>
      <c r="E183" s="10" t="str">
        <f>IF($M183="","",SUMPRODUCT(($M$6:$M183&lt;&gt;"")*($R$6:$R183="")))</f>
        <v/>
      </c>
      <c r="F183" s="10" t="str">
        <f>IF(OR($K183="限特",$O183=""),"",SUMPRODUCT(($K$6:$K183&lt;&gt;"限特")*($O$6:$O183="○")))</f>
        <v/>
      </c>
      <c r="G183" s="10" t="str">
        <f>IF(OR($K183&lt;&gt;"限特",$O183&lt;&gt;"○"),"",SUMPRODUCT(($K$6:$K183="限特")*($O$6:$O183="○")))</f>
        <v/>
      </c>
      <c r="H183" s="9" t="str">
        <f t="shared" si="15"/>
        <v/>
      </c>
      <c r="I183" s="10" t="s">
        <v>195</v>
      </c>
      <c r="J183" s="9" t="str">
        <f t="shared" si="16"/>
        <v>４条１項</v>
      </c>
      <c r="K183" s="10" t="s">
        <v>19</v>
      </c>
      <c r="L183" s="11" t="s">
        <v>196</v>
      </c>
      <c r="M183" s="15"/>
      <c r="N183" s="156"/>
      <c r="O183" s="13" t="s">
        <v>18</v>
      </c>
      <c r="P183" s="12" t="s">
        <v>14</v>
      </c>
      <c r="Q183" s="12" t="s">
        <v>14</v>
      </c>
      <c r="R183" s="12"/>
      <c r="S183" s="12" t="s">
        <v>14</v>
      </c>
      <c r="T183" s="12"/>
      <c r="U183" s="12"/>
      <c r="V183" s="31"/>
    </row>
    <row r="184" spans="1:22" ht="13.5" customHeight="1" x14ac:dyDescent="0.15">
      <c r="A184" s="30">
        <f t="shared" ref="A184:A185" si="17">IF($L184&lt;&gt;"",ROW($L184)-(ROW(L$6)-1))</f>
        <v>179</v>
      </c>
      <c r="B184" s="10" t="str">
        <f>IF($N184="","",COUNTA($N$6:$N184))</f>
        <v/>
      </c>
      <c r="C184" s="10" t="str">
        <f>IF(OR($K184="限特",$Q184="○"),"",SUMPRODUCT(($K$6:$K184&lt;&gt;"限特")*($Q$6:$Q184="")))</f>
        <v/>
      </c>
      <c r="D184" s="10" t="str">
        <f>IF(OR($K184&lt;&gt;"限特",$Q184="○"),"",SUMPRODUCT(($K$6:$K184="限特")*($Q$6:$Q184="")))</f>
        <v/>
      </c>
      <c r="E184" s="10" t="str">
        <f>IF($M184="","",SUMPRODUCT(($M$6:$M184&lt;&gt;"")*($R$6:$R184="")))</f>
        <v/>
      </c>
      <c r="F184" s="10" t="str">
        <f>IF(OR($K184="限特",$O184=""),"",SUMPRODUCT(($K$6:$K184&lt;&gt;"限特")*($O$6:$O184="○")))</f>
        <v/>
      </c>
      <c r="G184" s="10" t="str">
        <f>IF(OR($K184&lt;&gt;"限特",$O184&lt;&gt;"○"),"",SUMPRODUCT(($K$6:$K184="限特")*($O$6:$O184="○")))</f>
        <v/>
      </c>
      <c r="H184" s="9" t="str">
        <f t="shared" ref="H184:H185" si="18">IF(I184&lt;&gt;I183,I184,"")</f>
        <v/>
      </c>
      <c r="I184" s="10" t="s">
        <v>195</v>
      </c>
      <c r="J184" s="9" t="str">
        <f t="shared" ref="J184:J185" si="19">IF(K184&lt;&gt;K183,K184,"〃")</f>
        <v>〃</v>
      </c>
      <c r="K184" s="10" t="s">
        <v>19</v>
      </c>
      <c r="L184" s="11" t="s">
        <v>201</v>
      </c>
      <c r="M184" s="15"/>
      <c r="N184" s="156"/>
      <c r="O184" s="13" t="s">
        <v>18</v>
      </c>
      <c r="P184" s="12" t="s">
        <v>14</v>
      </c>
      <c r="Q184" s="12" t="s">
        <v>14</v>
      </c>
      <c r="R184" s="12"/>
      <c r="S184" s="12" t="s">
        <v>14</v>
      </c>
      <c r="T184" s="12"/>
      <c r="U184" s="12"/>
      <c r="V184" s="31"/>
    </row>
    <row r="185" spans="1:22" ht="13.5" customHeight="1" x14ac:dyDescent="0.15">
      <c r="A185" s="30">
        <f t="shared" si="17"/>
        <v>180</v>
      </c>
      <c r="B185" s="10">
        <f>IF($N185="","",COUNTA($N$6:$N185))</f>
        <v>107</v>
      </c>
      <c r="C185" s="10" t="str">
        <f>IF(OR($K185="限特",$Q185="○"),"",SUMPRODUCT(($K$6:$K185&lt;&gt;"限特")*($Q$6:$Q185="")))</f>
        <v/>
      </c>
      <c r="D185" s="10" t="str">
        <f>IF(OR($K185&lt;&gt;"限特",$Q185="○"),"",SUMPRODUCT(($K$6:$K185="限特")*($Q$6:$Q185="")))</f>
        <v/>
      </c>
      <c r="E185" s="10" t="str">
        <f>IF($M185="","",SUMPRODUCT(($M$6:$M185&lt;&gt;"")*($R$6:$R185="")))</f>
        <v/>
      </c>
      <c r="F185" s="10" t="str">
        <f>IF(OR($K185="限特",$O185=""),"",SUMPRODUCT(($K$6:$K185&lt;&gt;"限特")*($O$6:$O185="○")))</f>
        <v/>
      </c>
      <c r="G185" s="10" t="str">
        <f>IF(OR($K185&lt;&gt;"限特",$O185&lt;&gt;"○"),"",SUMPRODUCT(($K$6:$K185="限特")*($O$6:$O185="○")))</f>
        <v/>
      </c>
      <c r="H185" s="9" t="str">
        <f t="shared" si="18"/>
        <v/>
      </c>
      <c r="I185" s="10" t="s">
        <v>195</v>
      </c>
      <c r="J185" s="9" t="str">
        <f t="shared" si="19"/>
        <v>〃</v>
      </c>
      <c r="K185" s="10" t="s">
        <v>19</v>
      </c>
      <c r="L185" s="11" t="s">
        <v>197</v>
      </c>
      <c r="M185" s="15"/>
      <c r="N185" s="156" t="s">
        <v>17</v>
      </c>
      <c r="O185" s="13" t="s">
        <v>18</v>
      </c>
      <c r="P185" s="12" t="s">
        <v>14</v>
      </c>
      <c r="Q185" s="12" t="s">
        <v>14</v>
      </c>
      <c r="R185" s="12"/>
      <c r="S185" s="12" t="s">
        <v>14</v>
      </c>
      <c r="T185" s="12"/>
      <c r="U185" s="12"/>
      <c r="V185" s="31"/>
    </row>
    <row r="186" spans="1:22" ht="13.5" customHeight="1" x14ac:dyDescent="0.15">
      <c r="A186" s="30">
        <f t="shared" si="14"/>
        <v>181</v>
      </c>
      <c r="B186" s="10">
        <f>IF($N186="","",COUNTA($N$6:$N186))</f>
        <v>108</v>
      </c>
      <c r="C186" s="10" t="str">
        <f>IF(OR($K186="限特",$Q186="○"),"",SUMPRODUCT(($K$6:$K186&lt;&gt;"限特")*($Q$6:$Q186="")))</f>
        <v/>
      </c>
      <c r="D186" s="10" t="str">
        <f>IF(OR($K186&lt;&gt;"限特",$Q186="○"),"",SUMPRODUCT(($K$6:$K186="限特")*($Q$6:$Q186="")))</f>
        <v/>
      </c>
      <c r="E186" s="10" t="str">
        <f>IF($M186="","",SUMPRODUCT(($M$6:$M186&lt;&gt;"")*($R$6:$R186="")))</f>
        <v/>
      </c>
      <c r="F186" s="10" t="str">
        <f>IF(OR($K186="限特",$O186=""),"",SUMPRODUCT(($K$6:$K186&lt;&gt;"限特")*($O$6:$O186="○")))</f>
        <v/>
      </c>
      <c r="G186" s="10" t="str">
        <f>IF(OR($K186&lt;&gt;"限特",$O186&lt;&gt;"○"),"",SUMPRODUCT(($K$6:$K186="限特")*($O$6:$O186="○")))</f>
        <v/>
      </c>
      <c r="H186" s="9" t="str">
        <f t="shared" si="15"/>
        <v/>
      </c>
      <c r="I186" s="10" t="s">
        <v>195</v>
      </c>
      <c r="J186" s="9" t="str">
        <f t="shared" si="16"/>
        <v>４条２項</v>
      </c>
      <c r="K186" s="10" t="s">
        <v>22</v>
      </c>
      <c r="L186" s="11" t="s">
        <v>198</v>
      </c>
      <c r="M186" s="15"/>
      <c r="N186" s="156" t="s">
        <v>17</v>
      </c>
      <c r="O186" s="13" t="s">
        <v>18</v>
      </c>
      <c r="P186" s="12" t="s">
        <v>14</v>
      </c>
      <c r="Q186" s="12" t="s">
        <v>14</v>
      </c>
      <c r="R186" s="12"/>
      <c r="S186" s="12" t="s">
        <v>14</v>
      </c>
      <c r="T186" s="12"/>
      <c r="U186" s="12"/>
      <c r="V186" s="31"/>
    </row>
    <row r="187" spans="1:22" ht="13.5" customHeight="1" x14ac:dyDescent="0.15">
      <c r="A187" s="30">
        <f t="shared" si="14"/>
        <v>182</v>
      </c>
      <c r="B187" s="10" t="str">
        <f>IF($N187="","",COUNTA($N$6:$N187))</f>
        <v/>
      </c>
      <c r="C187" s="10" t="str">
        <f>IF(OR($K187="限特",$Q187="○"),"",SUMPRODUCT(($K$6:$K187&lt;&gt;"限特")*($Q$6:$Q187="")))</f>
        <v/>
      </c>
      <c r="D187" s="10" t="str">
        <f>IF(OR($K187&lt;&gt;"限特",$Q187="○"),"",SUMPRODUCT(($K$6:$K187="限特")*($Q$6:$Q187="")))</f>
        <v/>
      </c>
      <c r="E187" s="10" t="str">
        <f>IF($M187="","",SUMPRODUCT(($M$6:$M187&lt;&gt;"")*($R$6:$R187="")))</f>
        <v/>
      </c>
      <c r="F187" s="10" t="str">
        <f>IF(OR($K187="限特",$O187=""),"",SUMPRODUCT(($K$6:$K187&lt;&gt;"限特")*($O$6:$O187="○")))</f>
        <v/>
      </c>
      <c r="G187" s="10" t="str">
        <f>IF(OR($K187&lt;&gt;"限特",$O187&lt;&gt;"○"),"",SUMPRODUCT(($K$6:$K187="限特")*($O$6:$O187="○")))</f>
        <v/>
      </c>
      <c r="H187" s="9" t="str">
        <f t="shared" si="15"/>
        <v/>
      </c>
      <c r="I187" s="10" t="s">
        <v>195</v>
      </c>
      <c r="J187" s="9" t="str">
        <f t="shared" si="16"/>
        <v>〃</v>
      </c>
      <c r="K187" s="10" t="s">
        <v>22</v>
      </c>
      <c r="L187" s="11" t="s">
        <v>199</v>
      </c>
      <c r="M187" s="15"/>
      <c r="N187" s="156"/>
      <c r="O187" s="13" t="s">
        <v>18</v>
      </c>
      <c r="P187" s="12" t="s">
        <v>14</v>
      </c>
      <c r="Q187" s="12" t="s">
        <v>14</v>
      </c>
      <c r="R187" s="12"/>
      <c r="S187" s="12" t="s">
        <v>14</v>
      </c>
      <c r="T187" s="12"/>
      <c r="U187" s="12"/>
      <c r="V187" s="31"/>
    </row>
    <row r="188" spans="1:22" ht="13.5" customHeight="1" x14ac:dyDescent="0.15">
      <c r="A188" s="30">
        <f t="shared" ref="A188:A191" si="20">IF($L188&lt;&gt;"",ROW($L188)-(ROW(L$6)-1))</f>
        <v>183</v>
      </c>
      <c r="B188" s="10" t="str">
        <f>IF($N188="","",COUNTA($N$6:$N188))</f>
        <v/>
      </c>
      <c r="C188" s="10" t="str">
        <f>IF(OR($K188="限特",$Q188="○"),"",SUMPRODUCT(($K$6:$K188&lt;&gt;"限特")*($Q$6:$Q188="")))</f>
        <v/>
      </c>
      <c r="D188" s="10" t="str">
        <f>IF(OR($K188&lt;&gt;"限特",$Q188="○"),"",SUMPRODUCT(($K$6:$K188="限特")*($Q$6:$Q188="")))</f>
        <v/>
      </c>
      <c r="E188" s="10" t="str">
        <f>IF($M188="","",SUMPRODUCT(($M$6:$M188&lt;&gt;"")*($R$6:$R188="")))</f>
        <v/>
      </c>
      <c r="F188" s="10" t="str">
        <f>IF(OR($K188="限特",$O188=""),"",SUMPRODUCT(($K$6:$K188&lt;&gt;"限特")*($O$6:$O188="○")))</f>
        <v/>
      </c>
      <c r="G188" s="10" t="str">
        <f>IF(OR($K188&lt;&gt;"限特",$O188&lt;&gt;"○"),"",SUMPRODUCT(($K$6:$K188="限特")*($O$6:$O188="○")))</f>
        <v/>
      </c>
      <c r="H188" s="9" t="str">
        <f t="shared" ref="H188:H191" si="21">IF(I188&lt;&gt;I187,I188,"")</f>
        <v/>
      </c>
      <c r="I188" s="10" t="s">
        <v>195</v>
      </c>
      <c r="J188" s="9" t="str">
        <f t="shared" ref="J188:J191" si="22">IF(K188&lt;&gt;K187,K188,"〃")</f>
        <v>〃</v>
      </c>
      <c r="K188" s="10" t="s">
        <v>22</v>
      </c>
      <c r="L188" s="11" t="s">
        <v>200</v>
      </c>
      <c r="M188" s="15"/>
      <c r="N188" s="156"/>
      <c r="O188" s="13" t="s">
        <v>18</v>
      </c>
      <c r="P188" s="12" t="s">
        <v>14</v>
      </c>
      <c r="Q188" s="12" t="s">
        <v>14</v>
      </c>
      <c r="R188" s="12"/>
      <c r="S188" s="12" t="s">
        <v>14</v>
      </c>
      <c r="T188" s="12"/>
      <c r="U188" s="12"/>
      <c r="V188" s="31"/>
    </row>
    <row r="189" spans="1:22" ht="13.5" customHeight="1" x14ac:dyDescent="0.15">
      <c r="A189" s="30">
        <f t="shared" si="20"/>
        <v>184</v>
      </c>
      <c r="B189" s="10">
        <f>IF($N189="","",COUNTA($N$6:$N189))</f>
        <v>109</v>
      </c>
      <c r="C189" s="10" t="str">
        <f>IF(OR($K189="限特",$Q189="○"),"",SUMPRODUCT(($K$6:$K189&lt;&gt;"限特")*($Q$6:$Q189="")))</f>
        <v/>
      </c>
      <c r="D189" s="10" t="str">
        <f>IF(OR($K189&lt;&gt;"限特",$Q189="○"),"",SUMPRODUCT(($K$6:$K189="限特")*($Q$6:$Q189="")))</f>
        <v/>
      </c>
      <c r="E189" s="10" t="str">
        <f>IF($M189="","",SUMPRODUCT(($M$6:$M189&lt;&gt;"")*($R$6:$R189="")))</f>
        <v/>
      </c>
      <c r="F189" s="10" t="str">
        <f>IF(OR($K189="限特",$O189=""),"",SUMPRODUCT(($K$6:$K189&lt;&gt;"限特")*($O$6:$O189="○")))</f>
        <v/>
      </c>
      <c r="G189" s="10" t="str">
        <f>IF(OR($K189&lt;&gt;"限特",$O189&lt;&gt;"○"),"",SUMPRODUCT(($K$6:$K189="限特")*($O$6:$O189="○")))</f>
        <v/>
      </c>
      <c r="H189" s="9" t="str">
        <f t="shared" si="21"/>
        <v/>
      </c>
      <c r="I189" s="10" t="s">
        <v>195</v>
      </c>
      <c r="J189" s="9" t="str">
        <f t="shared" si="22"/>
        <v>〃</v>
      </c>
      <c r="K189" s="10" t="s">
        <v>22</v>
      </c>
      <c r="L189" s="11" t="s">
        <v>202</v>
      </c>
      <c r="M189" s="15"/>
      <c r="N189" s="156" t="s">
        <v>17</v>
      </c>
      <c r="O189" s="13" t="s">
        <v>18</v>
      </c>
      <c r="P189" s="12" t="s">
        <v>14</v>
      </c>
      <c r="Q189" s="12" t="s">
        <v>14</v>
      </c>
      <c r="R189" s="12"/>
      <c r="S189" s="12" t="s">
        <v>14</v>
      </c>
      <c r="T189" s="12"/>
      <c r="U189" s="12"/>
      <c r="V189" s="31"/>
    </row>
    <row r="190" spans="1:22" ht="13.5" customHeight="1" x14ac:dyDescent="0.15">
      <c r="A190" s="30">
        <f t="shared" si="20"/>
        <v>185</v>
      </c>
      <c r="B190" s="10">
        <f>IF($N190="","",COUNTA($N$6:$N190))</f>
        <v>110</v>
      </c>
      <c r="C190" s="10" t="str">
        <f>IF(OR($K190="限特",$Q190="○"),"",SUMPRODUCT(($K$6:$K190&lt;&gt;"限特")*($Q$6:$Q190="")))</f>
        <v/>
      </c>
      <c r="D190" s="10" t="str">
        <f>IF(OR($K190&lt;&gt;"限特",$Q190="○"),"",SUMPRODUCT(($K$6:$K190="限特")*($Q$6:$Q190="")))</f>
        <v/>
      </c>
      <c r="E190" s="10" t="str">
        <f>IF($M190="","",SUMPRODUCT(($M$6:$M190&lt;&gt;"")*($R$6:$R190="")))</f>
        <v/>
      </c>
      <c r="F190" s="10" t="str">
        <f>IF(OR($K190="限特",$O190=""),"",SUMPRODUCT(($K$6:$K190&lt;&gt;"限特")*($O$6:$O190="○")))</f>
        <v/>
      </c>
      <c r="G190" s="10" t="str">
        <f>IF(OR($K190&lt;&gt;"限特",$O190&lt;&gt;"○"),"",SUMPRODUCT(($K$6:$K190="限特")*($O$6:$O190="○")))</f>
        <v/>
      </c>
      <c r="H190" s="9" t="str">
        <f t="shared" si="21"/>
        <v/>
      </c>
      <c r="I190" s="10" t="s">
        <v>195</v>
      </c>
      <c r="J190" s="9" t="str">
        <f t="shared" si="22"/>
        <v>〃</v>
      </c>
      <c r="K190" s="10" t="s">
        <v>22</v>
      </c>
      <c r="L190" s="11" t="s">
        <v>203</v>
      </c>
      <c r="M190" s="15"/>
      <c r="N190" s="156" t="s">
        <v>17</v>
      </c>
      <c r="O190" s="13" t="s">
        <v>18</v>
      </c>
      <c r="P190" s="12" t="s">
        <v>14</v>
      </c>
      <c r="Q190" s="12" t="s">
        <v>14</v>
      </c>
      <c r="R190" s="12"/>
      <c r="S190" s="12" t="s">
        <v>14</v>
      </c>
      <c r="T190" s="12"/>
      <c r="U190" s="12"/>
      <c r="V190" s="31"/>
    </row>
    <row r="191" spans="1:22" ht="13.5" customHeight="1" x14ac:dyDescent="0.15">
      <c r="A191" s="30">
        <f t="shared" si="20"/>
        <v>186</v>
      </c>
      <c r="B191" s="10" t="str">
        <f>IF($N191="","",COUNTA($N$6:$N191))</f>
        <v/>
      </c>
      <c r="C191" s="10" t="str">
        <f>IF(OR($K191="限特",$Q191="○"),"",SUMPRODUCT(($K$6:$K191&lt;&gt;"限特")*($Q$6:$Q191="")))</f>
        <v/>
      </c>
      <c r="D191" s="10" t="str">
        <f>IF(OR($K191&lt;&gt;"限特",$Q191="○"),"",SUMPRODUCT(($K$6:$K191="限特")*($Q$6:$Q191="")))</f>
        <v/>
      </c>
      <c r="E191" s="10" t="str">
        <f>IF($M191="","",SUMPRODUCT(($M$6:$M191&lt;&gt;"")*($R$6:$R191="")))</f>
        <v/>
      </c>
      <c r="F191" s="10" t="str">
        <f>IF(OR($K191="限特",$O191=""),"",SUMPRODUCT(($K$6:$K191&lt;&gt;"限特")*($O$6:$O191="○")))</f>
        <v/>
      </c>
      <c r="G191" s="10" t="str">
        <f>IF(OR($K191&lt;&gt;"限特",$O191&lt;&gt;"○"),"",SUMPRODUCT(($K$6:$K191="限特")*($O$6:$O191="○")))</f>
        <v/>
      </c>
      <c r="H191" s="9" t="str">
        <f t="shared" si="21"/>
        <v/>
      </c>
      <c r="I191" s="10" t="s">
        <v>195</v>
      </c>
      <c r="J191" s="9" t="str">
        <f t="shared" si="22"/>
        <v>〃</v>
      </c>
      <c r="K191" s="10" t="s">
        <v>22</v>
      </c>
      <c r="L191" s="11" t="s">
        <v>204</v>
      </c>
      <c r="M191" s="15"/>
      <c r="N191" s="156"/>
      <c r="O191" s="13" t="s">
        <v>18</v>
      </c>
      <c r="P191" s="12" t="s">
        <v>14</v>
      </c>
      <c r="Q191" s="12" t="s">
        <v>14</v>
      </c>
      <c r="R191" s="12"/>
      <c r="S191" s="12" t="s">
        <v>14</v>
      </c>
      <c r="T191" s="12"/>
      <c r="U191" s="12"/>
      <c r="V191" s="31"/>
    </row>
    <row r="192" spans="1:22" ht="13.5" customHeight="1" x14ac:dyDescent="0.15">
      <c r="A192" s="30">
        <f t="shared" si="14"/>
        <v>187</v>
      </c>
      <c r="B192" s="10" t="str">
        <f>IF($N192="","",COUNTA($N$6:$N192))</f>
        <v/>
      </c>
      <c r="C192" s="10" t="str">
        <f>IF(OR($K192="限特",$Q192="○"),"",SUMPRODUCT(($K$6:$K192&lt;&gt;"限特")*($Q$6:$Q192="")))</f>
        <v/>
      </c>
      <c r="D192" s="10" t="str">
        <f>IF(OR($K192&lt;&gt;"限特",$Q192="○"),"",SUMPRODUCT(($K$6:$K192="限特")*($Q$6:$Q192="")))</f>
        <v/>
      </c>
      <c r="E192" s="10" t="str">
        <f>IF($M192="","",SUMPRODUCT(($M$6:$M192&lt;&gt;"")*($R$6:$R192="")))</f>
        <v/>
      </c>
      <c r="F192" s="10" t="str">
        <f>IF(OR($K192="限特",$O192=""),"",SUMPRODUCT(($K$6:$K192&lt;&gt;"限特")*($O$6:$O192="○")))</f>
        <v/>
      </c>
      <c r="G192" s="10" t="str">
        <f>IF(OR($K192&lt;&gt;"限特",$O192&lt;&gt;"○"),"",SUMPRODUCT(($K$6:$K192="限特")*($O$6:$O192="○")))</f>
        <v/>
      </c>
      <c r="H192" s="9" t="str">
        <f t="shared" si="15"/>
        <v/>
      </c>
      <c r="I192" s="10" t="s">
        <v>195</v>
      </c>
      <c r="J192" s="9" t="str">
        <f t="shared" si="16"/>
        <v>〃</v>
      </c>
      <c r="K192" s="10" t="s">
        <v>22</v>
      </c>
      <c r="L192" s="11" t="s">
        <v>947</v>
      </c>
      <c r="M192" s="15"/>
      <c r="N192" s="156"/>
      <c r="O192" s="13" t="s">
        <v>18</v>
      </c>
      <c r="P192" s="12" t="s">
        <v>14</v>
      </c>
      <c r="Q192" s="12" t="s">
        <v>14</v>
      </c>
      <c r="R192" s="12"/>
      <c r="S192" s="12" t="s">
        <v>14</v>
      </c>
      <c r="T192" s="12"/>
      <c r="U192" s="12"/>
      <c r="V192" s="31"/>
    </row>
    <row r="193" spans="1:22" ht="13.5" customHeight="1" x14ac:dyDescent="0.15">
      <c r="A193" s="30">
        <f t="shared" ref="A193" si="23">IF($L193&lt;&gt;"",ROW($L193)-(ROW(L$6)-1))</f>
        <v>188</v>
      </c>
      <c r="B193" s="10" t="str">
        <f>IF($N193="","",COUNTA($N$6:$N193))</f>
        <v/>
      </c>
      <c r="C193" s="10" t="str">
        <f>IF(OR($K193="限特",$Q193="○"),"",SUMPRODUCT(($K$6:$K193&lt;&gt;"限特")*($Q$6:$Q193="")))</f>
        <v/>
      </c>
      <c r="D193" s="10" t="str">
        <f>IF(OR($K193&lt;&gt;"限特",$Q193="○"),"",SUMPRODUCT(($K$6:$K193="限特")*($Q$6:$Q193="")))</f>
        <v/>
      </c>
      <c r="E193" s="10" t="str">
        <f>IF($M193="","",SUMPRODUCT(($M$6:$M193&lt;&gt;"")*($R$6:$R193="")))</f>
        <v/>
      </c>
      <c r="F193" s="10" t="str">
        <f>IF(OR($K193="限特",$O193=""),"",SUMPRODUCT(($K$6:$K193&lt;&gt;"限特")*($O$6:$O193="○")))</f>
        <v/>
      </c>
      <c r="G193" s="10" t="str">
        <f>IF(OR($K193&lt;&gt;"限特",$O193&lt;&gt;"○"),"",SUMPRODUCT(($K$6:$K193="限特")*($O$6:$O193="○")))</f>
        <v/>
      </c>
      <c r="H193" s="9" t="str">
        <f t="shared" ref="H193:H194" si="24">IF(I193&lt;&gt;I192,I193,"")</f>
        <v/>
      </c>
      <c r="I193" s="10" t="s">
        <v>195</v>
      </c>
      <c r="J193" s="9" t="str">
        <f t="shared" si="16"/>
        <v>〃</v>
      </c>
      <c r="K193" s="10" t="s">
        <v>22</v>
      </c>
      <c r="L193" s="11" t="s">
        <v>1048</v>
      </c>
      <c r="M193" s="15"/>
      <c r="N193" s="156"/>
      <c r="O193" s="13" t="s">
        <v>18</v>
      </c>
      <c r="P193" s="12" t="s">
        <v>14</v>
      </c>
      <c r="Q193" s="12" t="s">
        <v>14</v>
      </c>
      <c r="R193" s="12"/>
      <c r="S193" s="12" t="s">
        <v>14</v>
      </c>
      <c r="T193" s="12"/>
      <c r="U193" s="12"/>
      <c r="V193" s="31"/>
    </row>
    <row r="194" spans="1:22" ht="13.5" customHeight="1" x14ac:dyDescent="0.15">
      <c r="A194" s="30">
        <f t="shared" si="14"/>
        <v>189</v>
      </c>
      <c r="B194" s="10" t="str">
        <f>IF($N194="","",COUNTA($N$6:$N194))</f>
        <v/>
      </c>
      <c r="C194" s="10" t="str">
        <f>IF(OR($K194="限特",$Q194="○"),"",SUMPRODUCT(($K$6:$K194&lt;&gt;"限特")*($Q$6:$Q194="")))</f>
        <v/>
      </c>
      <c r="D194" s="10" t="str">
        <f>IF(OR($K194&lt;&gt;"限特",$Q194="○"),"",SUMPRODUCT(($K$6:$K194="限特")*($Q$6:$Q194="")))</f>
        <v/>
      </c>
      <c r="E194" s="10" t="str">
        <f>IF($M194="","",SUMPRODUCT(($M$6:$M194&lt;&gt;"")*($R$6:$R194="")))</f>
        <v/>
      </c>
      <c r="F194" s="10">
        <f>IF(OR($K194="限特",$O194=""),"",SUMPRODUCT(($K$6:$K194&lt;&gt;"限特")*($O$6:$O194="○")))</f>
        <v>71</v>
      </c>
      <c r="G194" s="10" t="str">
        <f>IF(OR($K194&lt;&gt;"限特",$O194&lt;&gt;"○"),"",SUMPRODUCT(($K$6:$K194="限特")*($O$6:$O194="○")))</f>
        <v/>
      </c>
      <c r="H194" s="9" t="str">
        <f t="shared" si="24"/>
        <v/>
      </c>
      <c r="I194" s="10" t="s">
        <v>195</v>
      </c>
      <c r="J194" s="9" t="str">
        <f t="shared" si="16"/>
        <v>特別区</v>
      </c>
      <c r="K194" s="10" t="s">
        <v>205</v>
      </c>
      <c r="L194" s="11" t="s">
        <v>206</v>
      </c>
      <c r="M194" s="15"/>
      <c r="N194" s="156"/>
      <c r="O194" s="13" t="s">
        <v>14</v>
      </c>
      <c r="P194" s="12" t="s">
        <v>14</v>
      </c>
      <c r="Q194" s="12" t="s">
        <v>14</v>
      </c>
      <c r="R194" s="12"/>
      <c r="S194" s="12" t="s">
        <v>14</v>
      </c>
      <c r="T194" s="12"/>
      <c r="U194" s="12" t="s">
        <v>14</v>
      </c>
      <c r="V194" s="31"/>
    </row>
    <row r="195" spans="1:22" ht="13.5" customHeight="1" x14ac:dyDescent="0.15">
      <c r="A195" s="30">
        <f t="shared" si="14"/>
        <v>190</v>
      </c>
      <c r="B195" s="10">
        <f>IF($N195="","",COUNTA($N$6:$N195))</f>
        <v>111</v>
      </c>
      <c r="C195" s="10" t="str">
        <f>IF(OR($K195="限特",$Q195="○"),"",SUMPRODUCT(($K$6:$K195&lt;&gt;"限特")*($Q$6:$Q195="")))</f>
        <v/>
      </c>
      <c r="D195" s="10" t="str">
        <f>IF(OR($K195&lt;&gt;"限特",$Q195="○"),"",SUMPRODUCT(($K$6:$K195="限特")*($Q$6:$Q195="")))</f>
        <v/>
      </c>
      <c r="E195" s="10" t="str">
        <f>IF($M195="","",SUMPRODUCT(($M$6:$M195&lt;&gt;"")*($R$6:$R195="")))</f>
        <v/>
      </c>
      <c r="F195" s="10" t="str">
        <f>IF(OR($K195="限特",$O195=""),"",SUMPRODUCT(($K$6:$K195&lt;&gt;"限特")*($O$6:$O195="○")))</f>
        <v/>
      </c>
      <c r="G195" s="10" t="str">
        <f>IF(OR($K195&lt;&gt;"限特",$O195&lt;&gt;"○"),"",SUMPRODUCT(($K$6:$K195="限特")*($O$6:$O195="○")))</f>
        <v/>
      </c>
      <c r="H195" s="9" t="str">
        <f t="shared" si="15"/>
        <v/>
      </c>
      <c r="I195" s="10" t="s">
        <v>195</v>
      </c>
      <c r="J195" s="9" t="str">
        <f t="shared" si="16"/>
        <v>〃</v>
      </c>
      <c r="K195" s="10" t="s">
        <v>205</v>
      </c>
      <c r="L195" s="11" t="s">
        <v>207</v>
      </c>
      <c r="M195" s="15"/>
      <c r="N195" s="156" t="s">
        <v>17</v>
      </c>
      <c r="O195" s="13" t="s">
        <v>18</v>
      </c>
      <c r="P195" s="12" t="s">
        <v>14</v>
      </c>
      <c r="Q195" s="12" t="s">
        <v>14</v>
      </c>
      <c r="R195" s="12"/>
      <c r="S195" s="12" t="s">
        <v>14</v>
      </c>
      <c r="T195" s="12"/>
      <c r="U195" s="12"/>
      <c r="V195" s="31"/>
    </row>
    <row r="196" spans="1:22" ht="13.5" customHeight="1" x14ac:dyDescent="0.15">
      <c r="A196" s="30">
        <f t="shared" si="14"/>
        <v>191</v>
      </c>
      <c r="B196" s="10">
        <f>IF($N196="","",COUNTA($N$6:$N196))</f>
        <v>112</v>
      </c>
      <c r="C196" s="10" t="str">
        <f>IF(OR($K196="限特",$Q196="○"),"",SUMPRODUCT(($K$6:$K196&lt;&gt;"限特")*($Q$6:$Q196="")))</f>
        <v/>
      </c>
      <c r="D196" s="10" t="str">
        <f>IF(OR($K196&lt;&gt;"限特",$Q196="○"),"",SUMPRODUCT(($K$6:$K196="限特")*($Q$6:$Q196="")))</f>
        <v/>
      </c>
      <c r="E196" s="10" t="str">
        <f>IF($M196="","",SUMPRODUCT(($M$6:$M196&lt;&gt;"")*($R$6:$R196="")))</f>
        <v/>
      </c>
      <c r="F196" s="10">
        <f>IF(OR($K196="限特",$O196=""),"",SUMPRODUCT(($K$6:$K196&lt;&gt;"限特")*($O$6:$O196="○")))</f>
        <v>72</v>
      </c>
      <c r="G196" s="10" t="str">
        <f>IF(OR($K196&lt;&gt;"限特",$O196&lt;&gt;"○"),"",SUMPRODUCT(($K$6:$K196="限特")*($O$6:$O196="○")))</f>
        <v/>
      </c>
      <c r="H196" s="9" t="str">
        <f t="shared" si="15"/>
        <v/>
      </c>
      <c r="I196" s="10" t="s">
        <v>195</v>
      </c>
      <c r="J196" s="9" t="str">
        <f t="shared" si="16"/>
        <v>〃</v>
      </c>
      <c r="K196" s="10" t="s">
        <v>205</v>
      </c>
      <c r="L196" s="11" t="s">
        <v>208</v>
      </c>
      <c r="M196" s="15"/>
      <c r="N196" s="156" t="s">
        <v>17</v>
      </c>
      <c r="O196" s="13" t="s">
        <v>14</v>
      </c>
      <c r="P196" s="12" t="s">
        <v>14</v>
      </c>
      <c r="Q196" s="12" t="s">
        <v>14</v>
      </c>
      <c r="R196" s="12"/>
      <c r="S196" s="12" t="s">
        <v>14</v>
      </c>
      <c r="T196" s="12"/>
      <c r="U196" s="12"/>
      <c r="V196" s="31"/>
    </row>
    <row r="197" spans="1:22" ht="13.5" customHeight="1" x14ac:dyDescent="0.15">
      <c r="A197" s="30">
        <f t="shared" ref="A197:A259" si="25">IF($L197&lt;&gt;"",ROW($L197)-(ROW(L$6)-1))</f>
        <v>192</v>
      </c>
      <c r="B197" s="10">
        <f>IF($N197="","",COUNTA($N$6:$N197))</f>
        <v>113</v>
      </c>
      <c r="C197" s="10" t="str">
        <f>IF(OR($K197="限特",$Q197="○"),"",SUMPRODUCT(($K$6:$K197&lt;&gt;"限特")*($Q$6:$Q197="")))</f>
        <v/>
      </c>
      <c r="D197" s="10" t="str">
        <f>IF(OR($K197&lt;&gt;"限特",$Q197="○"),"",SUMPRODUCT(($K$6:$K197="限特")*($Q$6:$Q197="")))</f>
        <v/>
      </c>
      <c r="E197" s="10" t="str">
        <f>IF($M197="","",SUMPRODUCT(($M$6:$M197&lt;&gt;"")*($R$6:$R197="")))</f>
        <v/>
      </c>
      <c r="F197" s="10" t="str">
        <f>IF(OR($K197="限特",$O197=""),"",SUMPRODUCT(($K$6:$K197&lt;&gt;"限特")*($O$6:$O197="○")))</f>
        <v/>
      </c>
      <c r="G197" s="10" t="str">
        <f>IF(OR($K197&lt;&gt;"限特",$O197&lt;&gt;"○"),"",SUMPRODUCT(($K$6:$K197="限特")*($O$6:$O197="○")))</f>
        <v/>
      </c>
      <c r="H197" s="9" t="str">
        <f t="shared" ref="H197:H198" si="26">IF(I197&lt;&gt;I196,I197,"")</f>
        <v/>
      </c>
      <c r="I197" s="10" t="s">
        <v>195</v>
      </c>
      <c r="J197" s="9" t="str">
        <f t="shared" ref="J197" si="27">IF(K197&lt;&gt;K196,K197,"〃")</f>
        <v>〃</v>
      </c>
      <c r="K197" s="10" t="s">
        <v>205</v>
      </c>
      <c r="L197" s="11" t="s">
        <v>209</v>
      </c>
      <c r="M197" s="15"/>
      <c r="N197" s="156" t="s">
        <v>17</v>
      </c>
      <c r="O197" s="13" t="s">
        <v>18</v>
      </c>
      <c r="P197" s="12" t="s">
        <v>14</v>
      </c>
      <c r="Q197" s="12" t="s">
        <v>14</v>
      </c>
      <c r="R197" s="12"/>
      <c r="S197" s="12" t="s">
        <v>14</v>
      </c>
      <c r="T197" s="12"/>
      <c r="U197" s="12"/>
      <c r="V197" s="31"/>
    </row>
    <row r="198" spans="1:22" ht="13.5" customHeight="1" x14ac:dyDescent="0.15">
      <c r="A198" s="30">
        <f t="shared" si="25"/>
        <v>193</v>
      </c>
      <c r="B198" s="10" t="str">
        <f>IF($N198="","",COUNTA($N$6:$N198))</f>
        <v/>
      </c>
      <c r="C198" s="10" t="str">
        <f>IF(OR($K198="限特",$Q198="○"),"",SUMPRODUCT(($K$6:$K198&lt;&gt;"限特")*($Q$6:$Q198="")))</f>
        <v/>
      </c>
      <c r="D198" s="10" t="str">
        <f>IF(OR($K198&lt;&gt;"限特",$Q198="○"),"",SUMPRODUCT(($K$6:$K198="限特")*($Q$6:$Q198="")))</f>
        <v/>
      </c>
      <c r="E198" s="10" t="str">
        <f>IF($M198="","",SUMPRODUCT(($M$6:$M198&lt;&gt;"")*($R$6:$R198="")))</f>
        <v/>
      </c>
      <c r="F198" s="10" t="str">
        <f>IF(OR($K198="限特",$O198=""),"",SUMPRODUCT(($K$6:$K198&lt;&gt;"限特")*($O$6:$O198="○")))</f>
        <v/>
      </c>
      <c r="G198" s="10" t="str">
        <f>IF(OR($K198&lt;&gt;"限特",$O198&lt;&gt;"○"),"",SUMPRODUCT(($K$6:$K198="限特")*($O$6:$O198="○")))</f>
        <v/>
      </c>
      <c r="H198" s="9" t="str">
        <f t="shared" si="26"/>
        <v/>
      </c>
      <c r="I198" s="10" t="s">
        <v>195</v>
      </c>
      <c r="J198" s="9" t="str">
        <f t="shared" ref="J198:J259" si="28">IF(K198&lt;&gt;K197,K198,"〃")</f>
        <v>〃</v>
      </c>
      <c r="K198" s="10" t="s">
        <v>205</v>
      </c>
      <c r="L198" s="11" t="s">
        <v>210</v>
      </c>
      <c r="M198" s="15"/>
      <c r="N198" s="156"/>
      <c r="O198" s="13" t="s">
        <v>18</v>
      </c>
      <c r="P198" s="12" t="s">
        <v>14</v>
      </c>
      <c r="Q198" s="12" t="s">
        <v>14</v>
      </c>
      <c r="R198" s="12"/>
      <c r="S198" s="12" t="s">
        <v>1003</v>
      </c>
      <c r="T198" s="12"/>
      <c r="U198" s="12"/>
      <c r="V198" s="31"/>
    </row>
    <row r="199" spans="1:22" ht="13.5" customHeight="1" x14ac:dyDescent="0.15">
      <c r="A199" s="30">
        <f t="shared" si="25"/>
        <v>194</v>
      </c>
      <c r="B199" s="10">
        <f>IF($N199="","",COUNTA($N$6:$N199))</f>
        <v>114</v>
      </c>
      <c r="C199" s="10" t="str">
        <f>IF(OR($K199="限特",$Q199="○"),"",SUMPRODUCT(($K$6:$K199&lt;&gt;"限特")*($Q$6:$Q199="")))</f>
        <v/>
      </c>
      <c r="D199" s="10" t="str">
        <f>IF(OR($K199&lt;&gt;"限特",$Q199="○"),"",SUMPRODUCT(($K$6:$K199="限特")*($Q$6:$Q199="")))</f>
        <v/>
      </c>
      <c r="E199" s="10" t="str">
        <f>IF($M199="","",SUMPRODUCT(($M$6:$M199&lt;&gt;"")*($R$6:$R199="")))</f>
        <v/>
      </c>
      <c r="F199" s="10" t="str">
        <f>IF(OR($K199="限特",$O199=""),"",SUMPRODUCT(($K$6:$K199&lt;&gt;"限特")*($O$6:$O199="○")))</f>
        <v/>
      </c>
      <c r="G199" s="10" t="str">
        <f>IF(OR($K199&lt;&gt;"限特",$O199&lt;&gt;"○"),"",SUMPRODUCT(($K$6:$K199="限特")*($O$6:$O199="○")))</f>
        <v/>
      </c>
      <c r="H199" s="9" t="str">
        <f t="shared" ref="H199:H259" si="29">IF(I199&lt;&gt;I198,I199,"")</f>
        <v/>
      </c>
      <c r="I199" s="10" t="s">
        <v>195</v>
      </c>
      <c r="J199" s="9" t="str">
        <f t="shared" si="28"/>
        <v>〃</v>
      </c>
      <c r="K199" s="10" t="s">
        <v>205</v>
      </c>
      <c r="L199" s="11" t="s">
        <v>211</v>
      </c>
      <c r="M199" s="15"/>
      <c r="N199" s="156" t="s">
        <v>17</v>
      </c>
      <c r="O199" s="13" t="s">
        <v>18</v>
      </c>
      <c r="P199" s="12" t="s">
        <v>14</v>
      </c>
      <c r="Q199" s="12" t="s">
        <v>14</v>
      </c>
      <c r="R199" s="12"/>
      <c r="S199" s="12" t="s">
        <v>14</v>
      </c>
      <c r="T199" s="12"/>
      <c r="U199" s="12"/>
      <c r="V199" s="31"/>
    </row>
    <row r="200" spans="1:22" ht="13.5" customHeight="1" x14ac:dyDescent="0.15">
      <c r="A200" s="30">
        <f t="shared" si="25"/>
        <v>195</v>
      </c>
      <c r="B200" s="10">
        <f>IF($N200="","",COUNTA($N$6:$N200))</f>
        <v>115</v>
      </c>
      <c r="C200" s="10" t="str">
        <f>IF(OR($K200="限特",$Q200="○"),"",SUMPRODUCT(($K$6:$K200&lt;&gt;"限特")*($Q$6:$Q200="")))</f>
        <v/>
      </c>
      <c r="D200" s="10" t="str">
        <f>IF(OR($K200&lt;&gt;"限特",$Q200="○"),"",SUMPRODUCT(($K$6:$K200="限特")*($Q$6:$Q200="")))</f>
        <v/>
      </c>
      <c r="E200" s="10" t="str">
        <f>IF($M200="","",SUMPRODUCT(($M$6:$M200&lt;&gt;"")*($R$6:$R200="")))</f>
        <v/>
      </c>
      <c r="F200" s="10" t="str">
        <f>IF(OR($K200="限特",$O200=""),"",SUMPRODUCT(($K$6:$K200&lt;&gt;"限特")*($O$6:$O200="○")))</f>
        <v/>
      </c>
      <c r="G200" s="10" t="str">
        <f>IF(OR($K200&lt;&gt;"限特",$O200&lt;&gt;"○"),"",SUMPRODUCT(($K$6:$K200="限特")*($O$6:$O200="○")))</f>
        <v/>
      </c>
      <c r="H200" s="9" t="str">
        <f t="shared" si="29"/>
        <v/>
      </c>
      <c r="I200" s="10" t="s">
        <v>195</v>
      </c>
      <c r="J200" s="9" t="str">
        <f t="shared" si="28"/>
        <v>〃</v>
      </c>
      <c r="K200" s="10" t="s">
        <v>205</v>
      </c>
      <c r="L200" s="11" t="s">
        <v>212</v>
      </c>
      <c r="M200" s="15"/>
      <c r="N200" s="156" t="s">
        <v>17</v>
      </c>
      <c r="O200" s="13" t="s">
        <v>18</v>
      </c>
      <c r="P200" s="12" t="s">
        <v>14</v>
      </c>
      <c r="Q200" s="12" t="s">
        <v>14</v>
      </c>
      <c r="R200" s="12"/>
      <c r="S200" s="12" t="s">
        <v>14</v>
      </c>
      <c r="T200" s="12"/>
      <c r="U200" s="12"/>
      <c r="V200" s="31"/>
    </row>
    <row r="201" spans="1:22" ht="13.5" customHeight="1" x14ac:dyDescent="0.15">
      <c r="A201" s="30">
        <f t="shared" si="25"/>
        <v>196</v>
      </c>
      <c r="B201" s="10">
        <f>IF($N201="","",COUNTA($N$6:$N201))</f>
        <v>116</v>
      </c>
      <c r="C201" s="10" t="str">
        <f>IF(OR($K201="限特",$Q201="○"),"",SUMPRODUCT(($K$6:$K201&lt;&gt;"限特")*($Q$6:$Q201="")))</f>
        <v/>
      </c>
      <c r="D201" s="10" t="str">
        <f>IF(OR($K201&lt;&gt;"限特",$Q201="○"),"",SUMPRODUCT(($K$6:$K201="限特")*($Q$6:$Q201="")))</f>
        <v/>
      </c>
      <c r="E201" s="10" t="str">
        <f>IF($M201="","",SUMPRODUCT(($M$6:$M201&lt;&gt;"")*($R$6:$R201="")))</f>
        <v/>
      </c>
      <c r="F201" s="10">
        <f>IF(OR($K201="限特",$O201=""),"",SUMPRODUCT(($K$6:$K201&lt;&gt;"限特")*($O$6:$O201="○")))</f>
        <v>73</v>
      </c>
      <c r="G201" s="10" t="str">
        <f>IF(OR($K201&lt;&gt;"限特",$O201&lt;&gt;"○"),"",SUMPRODUCT(($K$6:$K201="限特")*($O$6:$O201="○")))</f>
        <v/>
      </c>
      <c r="H201" s="9" t="str">
        <f t="shared" si="29"/>
        <v/>
      </c>
      <c r="I201" s="10" t="s">
        <v>195</v>
      </c>
      <c r="J201" s="9" t="str">
        <f t="shared" si="28"/>
        <v>〃</v>
      </c>
      <c r="K201" s="10" t="s">
        <v>205</v>
      </c>
      <c r="L201" s="11" t="s">
        <v>213</v>
      </c>
      <c r="M201" s="15"/>
      <c r="N201" s="156" t="s">
        <v>17</v>
      </c>
      <c r="O201" s="13" t="s">
        <v>14</v>
      </c>
      <c r="P201" s="12" t="s">
        <v>14</v>
      </c>
      <c r="Q201" s="12" t="s">
        <v>14</v>
      </c>
      <c r="R201" s="12"/>
      <c r="S201" s="12" t="s">
        <v>14</v>
      </c>
      <c r="T201" s="12"/>
      <c r="U201" s="12"/>
      <c r="V201" s="31"/>
    </row>
    <row r="202" spans="1:22" ht="13.5" customHeight="1" x14ac:dyDescent="0.15">
      <c r="A202" s="30">
        <f t="shared" si="25"/>
        <v>197</v>
      </c>
      <c r="B202" s="10">
        <f>IF($N202="","",COUNTA($N$6:$N202))</f>
        <v>117</v>
      </c>
      <c r="C202" s="10" t="str">
        <f>IF(OR($K202="限特",$Q202="○"),"",SUMPRODUCT(($K$6:$K202&lt;&gt;"限特")*($Q$6:$Q202="")))</f>
        <v/>
      </c>
      <c r="D202" s="10" t="str">
        <f>IF(OR($K202&lt;&gt;"限特",$Q202="○"),"",SUMPRODUCT(($K$6:$K202="限特")*($Q$6:$Q202="")))</f>
        <v/>
      </c>
      <c r="E202" s="10" t="str">
        <f>IF($M202="","",SUMPRODUCT(($M$6:$M202&lt;&gt;"")*($R$6:$R202="")))</f>
        <v/>
      </c>
      <c r="F202" s="10" t="str">
        <f>IF(OR($K202="限特",$O202=""),"",SUMPRODUCT(($K$6:$K202&lt;&gt;"限特")*($O$6:$O202="○")))</f>
        <v/>
      </c>
      <c r="G202" s="10" t="str">
        <f>IF(OR($K202&lt;&gt;"限特",$O202&lt;&gt;"○"),"",SUMPRODUCT(($K$6:$K202="限特")*($O$6:$O202="○")))</f>
        <v/>
      </c>
      <c r="H202" s="9" t="str">
        <f t="shared" si="29"/>
        <v/>
      </c>
      <c r="I202" s="10" t="s">
        <v>195</v>
      </c>
      <c r="J202" s="9" t="str">
        <f t="shared" si="28"/>
        <v>〃</v>
      </c>
      <c r="K202" s="10" t="s">
        <v>205</v>
      </c>
      <c r="L202" s="11" t="s">
        <v>214</v>
      </c>
      <c r="M202" s="15"/>
      <c r="N202" s="156" t="s">
        <v>17</v>
      </c>
      <c r="O202" s="13" t="s">
        <v>18</v>
      </c>
      <c r="P202" s="12" t="s">
        <v>14</v>
      </c>
      <c r="Q202" s="12" t="s">
        <v>14</v>
      </c>
      <c r="R202" s="12"/>
      <c r="S202" s="12" t="s">
        <v>14</v>
      </c>
      <c r="T202" s="12"/>
      <c r="U202" s="12"/>
      <c r="V202" s="31"/>
    </row>
    <row r="203" spans="1:22" ht="13.5" customHeight="1" x14ac:dyDescent="0.15">
      <c r="A203" s="30">
        <f t="shared" si="25"/>
        <v>198</v>
      </c>
      <c r="B203" s="10">
        <f>IF($N203="","",COUNTA($N$6:$N203))</f>
        <v>118</v>
      </c>
      <c r="C203" s="10" t="str">
        <f>IF(OR($K203="限特",$Q203="○"),"",SUMPRODUCT(($K$6:$K203&lt;&gt;"限特")*($Q$6:$Q203="")))</f>
        <v/>
      </c>
      <c r="D203" s="10" t="str">
        <f>IF(OR($K203&lt;&gt;"限特",$Q203="○"),"",SUMPRODUCT(($K$6:$K203="限特")*($Q$6:$Q203="")))</f>
        <v/>
      </c>
      <c r="E203" s="10" t="str">
        <f>IF($M203="","",SUMPRODUCT(($M$6:$M203&lt;&gt;"")*($R$6:$R203="")))</f>
        <v/>
      </c>
      <c r="F203" s="10" t="str">
        <f>IF(OR($K203="限特",$O203=""),"",SUMPRODUCT(($K$6:$K203&lt;&gt;"限特")*($O$6:$O203="○")))</f>
        <v/>
      </c>
      <c r="G203" s="10" t="str">
        <f>IF(OR($K203&lt;&gt;"限特",$O203&lt;&gt;"○"),"",SUMPRODUCT(($K$6:$K203="限特")*($O$6:$O203="○")))</f>
        <v/>
      </c>
      <c r="H203" s="9" t="str">
        <f t="shared" si="29"/>
        <v/>
      </c>
      <c r="I203" s="10" t="s">
        <v>195</v>
      </c>
      <c r="J203" s="9" t="str">
        <f t="shared" si="28"/>
        <v>〃</v>
      </c>
      <c r="K203" s="10" t="s">
        <v>205</v>
      </c>
      <c r="L203" s="11" t="s">
        <v>215</v>
      </c>
      <c r="M203" s="15"/>
      <c r="N203" s="156" t="s">
        <v>17</v>
      </c>
      <c r="O203" s="13" t="s">
        <v>18</v>
      </c>
      <c r="P203" s="12" t="s">
        <v>14</v>
      </c>
      <c r="Q203" s="12" t="s">
        <v>14</v>
      </c>
      <c r="R203" s="12"/>
      <c r="S203" s="12"/>
      <c r="T203" s="12"/>
      <c r="U203" s="12"/>
      <c r="V203" s="31"/>
    </row>
    <row r="204" spans="1:22" ht="13.5" customHeight="1" x14ac:dyDescent="0.15">
      <c r="A204" s="30">
        <f t="shared" si="25"/>
        <v>199</v>
      </c>
      <c r="B204" s="10">
        <f>IF($N204="","",COUNTA($N$6:$N204))</f>
        <v>119</v>
      </c>
      <c r="C204" s="10" t="str">
        <f>IF(OR($K204="限特",$Q204="○"),"",SUMPRODUCT(($K$6:$K204&lt;&gt;"限特")*($Q$6:$Q204="")))</f>
        <v/>
      </c>
      <c r="D204" s="10" t="str">
        <f>IF(OR($K204&lt;&gt;"限特",$Q204="○"),"",SUMPRODUCT(($K$6:$K204="限特")*($Q$6:$Q204="")))</f>
        <v/>
      </c>
      <c r="E204" s="10" t="str">
        <f>IF($M204="","",SUMPRODUCT(($M$6:$M204&lt;&gt;"")*($R$6:$R204="")))</f>
        <v/>
      </c>
      <c r="F204" s="10" t="str">
        <f>IF(OR($K204="限特",$O204=""),"",SUMPRODUCT(($K$6:$K204&lt;&gt;"限特")*($O$6:$O204="○")))</f>
        <v/>
      </c>
      <c r="G204" s="10" t="str">
        <f>IF(OR($K204&lt;&gt;"限特",$O204&lt;&gt;"○"),"",SUMPRODUCT(($K$6:$K204="限特")*($O$6:$O204="○")))</f>
        <v/>
      </c>
      <c r="H204" s="9" t="str">
        <f t="shared" si="29"/>
        <v/>
      </c>
      <c r="I204" s="10" t="s">
        <v>195</v>
      </c>
      <c r="J204" s="9" t="str">
        <f t="shared" si="28"/>
        <v>〃</v>
      </c>
      <c r="K204" s="10" t="s">
        <v>205</v>
      </c>
      <c r="L204" s="11" t="s">
        <v>216</v>
      </c>
      <c r="M204" s="15"/>
      <c r="N204" s="156" t="s">
        <v>17</v>
      </c>
      <c r="O204" s="13" t="s">
        <v>18</v>
      </c>
      <c r="P204" s="12" t="s">
        <v>14</v>
      </c>
      <c r="Q204" s="12" t="s">
        <v>14</v>
      </c>
      <c r="R204" s="12"/>
      <c r="S204" s="12" t="s">
        <v>14</v>
      </c>
      <c r="T204" s="12"/>
      <c r="U204" s="12"/>
      <c r="V204" s="31"/>
    </row>
    <row r="205" spans="1:22" ht="13.5" customHeight="1" x14ac:dyDescent="0.15">
      <c r="A205" s="30">
        <f t="shared" si="25"/>
        <v>200</v>
      </c>
      <c r="B205" s="10">
        <f>IF($N205="","",COUNTA($N$6:$N205))</f>
        <v>120</v>
      </c>
      <c r="C205" s="10" t="str">
        <f>IF(OR($K205="限特",$Q205="○"),"",SUMPRODUCT(($K$6:$K205&lt;&gt;"限特")*($Q$6:$Q205="")))</f>
        <v/>
      </c>
      <c r="D205" s="10" t="str">
        <f>IF(OR($K205&lt;&gt;"限特",$Q205="○"),"",SUMPRODUCT(($K$6:$K205="限特")*($Q$6:$Q205="")))</f>
        <v/>
      </c>
      <c r="E205" s="10" t="str">
        <f>IF($M205="","",SUMPRODUCT(($M$6:$M205&lt;&gt;"")*($R$6:$R205="")))</f>
        <v/>
      </c>
      <c r="F205" s="10" t="str">
        <f>IF(OR($K205="限特",$O205=""),"",SUMPRODUCT(($K$6:$K205&lt;&gt;"限特")*($O$6:$O205="○")))</f>
        <v/>
      </c>
      <c r="G205" s="10" t="str">
        <f>IF(OR($K205&lt;&gt;"限特",$O205&lt;&gt;"○"),"",SUMPRODUCT(($K$6:$K205="限特")*($O$6:$O205="○")))</f>
        <v/>
      </c>
      <c r="H205" s="9" t="str">
        <f t="shared" si="29"/>
        <v/>
      </c>
      <c r="I205" s="10" t="s">
        <v>195</v>
      </c>
      <c r="J205" s="9" t="str">
        <f t="shared" si="28"/>
        <v>〃</v>
      </c>
      <c r="K205" s="10" t="s">
        <v>205</v>
      </c>
      <c r="L205" s="11" t="s">
        <v>217</v>
      </c>
      <c r="M205" s="15"/>
      <c r="N205" s="156" t="s">
        <v>17</v>
      </c>
      <c r="O205" s="13" t="s">
        <v>18</v>
      </c>
      <c r="P205" s="12" t="s">
        <v>14</v>
      </c>
      <c r="Q205" s="12" t="s">
        <v>14</v>
      </c>
      <c r="R205" s="12"/>
      <c r="S205" s="12" t="s">
        <v>14</v>
      </c>
      <c r="T205" s="12"/>
      <c r="U205" s="12"/>
      <c r="V205" s="31"/>
    </row>
    <row r="206" spans="1:22" ht="13.5" customHeight="1" x14ac:dyDescent="0.15">
      <c r="A206" s="30">
        <f t="shared" si="25"/>
        <v>201</v>
      </c>
      <c r="B206" s="10">
        <f>IF($N206="","",COUNTA($N$6:$N206))</f>
        <v>121</v>
      </c>
      <c r="C206" s="10" t="str">
        <f>IF(OR($K206="限特",$Q206="○"),"",SUMPRODUCT(($K$6:$K206&lt;&gt;"限特")*($Q$6:$Q206="")))</f>
        <v/>
      </c>
      <c r="D206" s="10" t="str">
        <f>IF(OR($K206&lt;&gt;"限特",$Q206="○"),"",SUMPRODUCT(($K$6:$K206="限特")*($Q$6:$Q206="")))</f>
        <v/>
      </c>
      <c r="E206" s="10" t="str">
        <f>IF($M206="","",SUMPRODUCT(($M$6:$M206&lt;&gt;"")*($R$6:$R206="")))</f>
        <v/>
      </c>
      <c r="F206" s="10" t="str">
        <f>IF(OR($K206="限特",$O206=""),"",SUMPRODUCT(($K$6:$K206&lt;&gt;"限特")*($O$6:$O206="○")))</f>
        <v/>
      </c>
      <c r="G206" s="10" t="str">
        <f>IF(OR($K206&lt;&gt;"限特",$O206&lt;&gt;"○"),"",SUMPRODUCT(($K$6:$K206="限特")*($O$6:$O206="○")))</f>
        <v/>
      </c>
      <c r="H206" s="9" t="str">
        <f t="shared" si="29"/>
        <v/>
      </c>
      <c r="I206" s="10" t="s">
        <v>195</v>
      </c>
      <c r="J206" s="9" t="str">
        <f t="shared" si="28"/>
        <v>〃</v>
      </c>
      <c r="K206" s="10" t="s">
        <v>205</v>
      </c>
      <c r="L206" s="11" t="s">
        <v>218</v>
      </c>
      <c r="M206" s="15"/>
      <c r="N206" s="156" t="s">
        <v>17</v>
      </c>
      <c r="O206" s="13" t="s">
        <v>18</v>
      </c>
      <c r="P206" s="12" t="s">
        <v>14</v>
      </c>
      <c r="Q206" s="12" t="s">
        <v>14</v>
      </c>
      <c r="R206" s="12"/>
      <c r="S206" s="12" t="s">
        <v>14</v>
      </c>
      <c r="T206" s="12"/>
      <c r="U206" s="12"/>
      <c r="V206" s="31"/>
    </row>
    <row r="207" spans="1:22" ht="13.5" customHeight="1" x14ac:dyDescent="0.15">
      <c r="A207" s="30">
        <f t="shared" si="25"/>
        <v>202</v>
      </c>
      <c r="B207" s="10" t="str">
        <f>IF($N207="","",COUNTA($N$6:$N207))</f>
        <v/>
      </c>
      <c r="C207" s="10" t="str">
        <f>IF(OR($K207="限特",$Q207="○"),"",SUMPRODUCT(($K$6:$K207&lt;&gt;"限特")*($Q$6:$Q207="")))</f>
        <v/>
      </c>
      <c r="D207" s="10" t="str">
        <f>IF(OR($K207&lt;&gt;"限特",$Q207="○"),"",SUMPRODUCT(($K$6:$K207="限特")*($Q$6:$Q207="")))</f>
        <v/>
      </c>
      <c r="E207" s="10" t="str">
        <f>IF($M207="","",SUMPRODUCT(($M$6:$M207&lt;&gt;"")*($R$6:$R207="")))</f>
        <v/>
      </c>
      <c r="F207" s="10">
        <f>IF(OR($K207="限特",$O207=""),"",SUMPRODUCT(($K$6:$K207&lt;&gt;"限特")*($O$6:$O207="○")))</f>
        <v>74</v>
      </c>
      <c r="G207" s="10" t="str">
        <f>IF(OR($K207&lt;&gt;"限特",$O207&lt;&gt;"○"),"",SUMPRODUCT(($K$6:$K207="限特")*($O$6:$O207="○")))</f>
        <v/>
      </c>
      <c r="H207" s="9" t="str">
        <f t="shared" si="29"/>
        <v/>
      </c>
      <c r="I207" s="10" t="s">
        <v>195</v>
      </c>
      <c r="J207" s="9" t="str">
        <f t="shared" si="28"/>
        <v>〃</v>
      </c>
      <c r="K207" s="10" t="s">
        <v>205</v>
      </c>
      <c r="L207" s="11" t="s">
        <v>219</v>
      </c>
      <c r="M207" s="15"/>
      <c r="N207" s="156"/>
      <c r="O207" s="13" t="s">
        <v>14</v>
      </c>
      <c r="P207" s="12" t="s">
        <v>14</v>
      </c>
      <c r="Q207" s="12" t="s">
        <v>14</v>
      </c>
      <c r="R207" s="12"/>
      <c r="S207" s="12" t="s">
        <v>14</v>
      </c>
      <c r="T207" s="12"/>
      <c r="U207" s="12" t="s">
        <v>14</v>
      </c>
      <c r="V207" s="31"/>
    </row>
    <row r="208" spans="1:22" ht="13.5" customHeight="1" x14ac:dyDescent="0.15">
      <c r="A208" s="30">
        <f t="shared" si="25"/>
        <v>203</v>
      </c>
      <c r="B208" s="10">
        <f>IF($N208="","",COUNTA($N$6:$N208))</f>
        <v>122</v>
      </c>
      <c r="C208" s="10" t="str">
        <f>IF(OR($K208="限特",$Q208="○"),"",SUMPRODUCT(($K$6:$K208&lt;&gt;"限特")*($Q$6:$Q208="")))</f>
        <v/>
      </c>
      <c r="D208" s="10" t="str">
        <f>IF(OR($K208&lt;&gt;"限特",$Q208="○"),"",SUMPRODUCT(($K$6:$K208="限特")*($Q$6:$Q208="")))</f>
        <v/>
      </c>
      <c r="E208" s="10" t="str">
        <f>IF($M208="","",SUMPRODUCT(($M$6:$M208&lt;&gt;"")*($R$6:$R208="")))</f>
        <v/>
      </c>
      <c r="F208" s="10" t="str">
        <f>IF(OR($K208="限特",$O208=""),"",SUMPRODUCT(($K$6:$K208&lt;&gt;"限特")*($O$6:$O208="○")))</f>
        <v/>
      </c>
      <c r="G208" s="10" t="str">
        <f>IF(OR($K208&lt;&gt;"限特",$O208&lt;&gt;"○"),"",SUMPRODUCT(($K$6:$K208="限特")*($O$6:$O208="○")))</f>
        <v/>
      </c>
      <c r="H208" s="9" t="str">
        <f t="shared" si="29"/>
        <v/>
      </c>
      <c r="I208" s="10" t="s">
        <v>195</v>
      </c>
      <c r="J208" s="9" t="str">
        <f t="shared" si="28"/>
        <v>〃</v>
      </c>
      <c r="K208" s="10" t="s">
        <v>205</v>
      </c>
      <c r="L208" s="11" t="s">
        <v>220</v>
      </c>
      <c r="M208" s="15"/>
      <c r="N208" s="156" t="s">
        <v>17</v>
      </c>
      <c r="O208" s="13" t="s">
        <v>18</v>
      </c>
      <c r="P208" s="12" t="s">
        <v>14</v>
      </c>
      <c r="Q208" s="12" t="s">
        <v>14</v>
      </c>
      <c r="R208" s="12"/>
      <c r="S208" s="12" t="s">
        <v>14</v>
      </c>
      <c r="T208" s="12"/>
      <c r="U208" s="12"/>
      <c r="V208" s="31"/>
    </row>
    <row r="209" spans="1:22" ht="13.5" customHeight="1" x14ac:dyDescent="0.15">
      <c r="A209" s="30">
        <f t="shared" si="25"/>
        <v>204</v>
      </c>
      <c r="B209" s="10">
        <f>IF($N209="","",COUNTA($N$6:$N209))</f>
        <v>123</v>
      </c>
      <c r="C209" s="10" t="str">
        <f>IF(OR($K209="限特",$Q209="○"),"",SUMPRODUCT(($K$6:$K209&lt;&gt;"限特")*($Q$6:$Q209="")))</f>
        <v/>
      </c>
      <c r="D209" s="10" t="str">
        <f>IF(OR($K209&lt;&gt;"限特",$Q209="○"),"",SUMPRODUCT(($K$6:$K209="限特")*($Q$6:$Q209="")))</f>
        <v/>
      </c>
      <c r="E209" s="10" t="str">
        <f>IF($M209="","",SUMPRODUCT(($M$6:$M209&lt;&gt;"")*($R$6:$R209="")))</f>
        <v/>
      </c>
      <c r="F209" s="10" t="str">
        <f>IF(OR($K209="限特",$O209=""),"",SUMPRODUCT(($K$6:$K209&lt;&gt;"限特")*($O$6:$O209="○")))</f>
        <v/>
      </c>
      <c r="G209" s="10" t="str">
        <f>IF(OR($K209&lt;&gt;"限特",$O209&lt;&gt;"○"),"",SUMPRODUCT(($K$6:$K209="限特")*($O$6:$O209="○")))</f>
        <v/>
      </c>
      <c r="H209" s="9" t="str">
        <f t="shared" si="29"/>
        <v/>
      </c>
      <c r="I209" s="10" t="s">
        <v>195</v>
      </c>
      <c r="J209" s="9" t="str">
        <f t="shared" si="28"/>
        <v>〃</v>
      </c>
      <c r="K209" s="10" t="s">
        <v>205</v>
      </c>
      <c r="L209" s="11" t="s">
        <v>221</v>
      </c>
      <c r="M209" s="15"/>
      <c r="N209" s="156" t="s">
        <v>17</v>
      </c>
      <c r="O209" s="13" t="s">
        <v>18</v>
      </c>
      <c r="P209" s="12" t="s">
        <v>14</v>
      </c>
      <c r="Q209" s="12" t="s">
        <v>14</v>
      </c>
      <c r="R209" s="12"/>
      <c r="S209" s="12" t="s">
        <v>14</v>
      </c>
      <c r="T209" s="12"/>
      <c r="U209" s="12"/>
      <c r="V209" s="31"/>
    </row>
    <row r="210" spans="1:22" ht="13.5" customHeight="1" x14ac:dyDescent="0.15">
      <c r="A210" s="30">
        <f t="shared" si="25"/>
        <v>205</v>
      </c>
      <c r="B210" s="10">
        <f>IF($N210="","",COUNTA($N$6:$N210))</f>
        <v>124</v>
      </c>
      <c r="C210" s="10" t="str">
        <f>IF(OR($K210="限特",$Q210="○"),"",SUMPRODUCT(($K$6:$K210&lt;&gt;"限特")*($Q$6:$Q210="")))</f>
        <v/>
      </c>
      <c r="D210" s="10" t="str">
        <f>IF(OR($K210&lt;&gt;"限特",$Q210="○"),"",SUMPRODUCT(($K$6:$K210="限特")*($Q$6:$Q210="")))</f>
        <v/>
      </c>
      <c r="E210" s="10" t="str">
        <f>IF($M210="","",SUMPRODUCT(($M$6:$M210&lt;&gt;"")*($R$6:$R210="")))</f>
        <v/>
      </c>
      <c r="F210" s="10" t="str">
        <f>IF(OR($K210="限特",$O210=""),"",SUMPRODUCT(($K$6:$K210&lt;&gt;"限特")*($O$6:$O210="○")))</f>
        <v/>
      </c>
      <c r="G210" s="10" t="str">
        <f>IF(OR($K210&lt;&gt;"限特",$O210&lt;&gt;"○"),"",SUMPRODUCT(($K$6:$K210="限特")*($O$6:$O210="○")))</f>
        <v/>
      </c>
      <c r="H210" s="9" t="str">
        <f t="shared" si="29"/>
        <v/>
      </c>
      <c r="I210" s="10" t="s">
        <v>195</v>
      </c>
      <c r="J210" s="9" t="str">
        <f t="shared" si="28"/>
        <v>〃</v>
      </c>
      <c r="K210" s="10" t="s">
        <v>205</v>
      </c>
      <c r="L210" s="11" t="s">
        <v>222</v>
      </c>
      <c r="M210" s="15"/>
      <c r="N210" s="156" t="s">
        <v>17</v>
      </c>
      <c r="O210" s="13" t="s">
        <v>18</v>
      </c>
      <c r="P210" s="12" t="s">
        <v>14</v>
      </c>
      <c r="Q210" s="12" t="s">
        <v>14</v>
      </c>
      <c r="R210" s="12"/>
      <c r="S210" s="12" t="s">
        <v>14</v>
      </c>
      <c r="T210" s="12"/>
      <c r="U210" s="12"/>
      <c r="V210" s="31"/>
    </row>
    <row r="211" spans="1:22" ht="13.5" customHeight="1" x14ac:dyDescent="0.15">
      <c r="A211" s="30">
        <f t="shared" si="25"/>
        <v>206</v>
      </c>
      <c r="B211" s="10">
        <f>IF($N211="","",COUNTA($N$6:$N211))</f>
        <v>125</v>
      </c>
      <c r="C211" s="10" t="str">
        <f>IF(OR($K211="限特",$Q211="○"),"",SUMPRODUCT(($K$6:$K211&lt;&gt;"限特")*($Q$6:$Q211="")))</f>
        <v/>
      </c>
      <c r="D211" s="10" t="str">
        <f>IF(OR($K211&lt;&gt;"限特",$Q211="○"),"",SUMPRODUCT(($K$6:$K211="限特")*($Q$6:$Q211="")))</f>
        <v/>
      </c>
      <c r="E211" s="10" t="str">
        <f>IF($M211="","",SUMPRODUCT(($M$6:$M211&lt;&gt;"")*($R$6:$R211="")))</f>
        <v/>
      </c>
      <c r="F211" s="10" t="str">
        <f>IF(OR($K211="限特",$O211=""),"",SUMPRODUCT(($K$6:$K211&lt;&gt;"限特")*($O$6:$O211="○")))</f>
        <v/>
      </c>
      <c r="G211" s="10" t="str">
        <f>IF(OR($K211&lt;&gt;"限特",$O211&lt;&gt;"○"),"",SUMPRODUCT(($K$6:$K211="限特")*($O$6:$O211="○")))</f>
        <v/>
      </c>
      <c r="H211" s="9" t="str">
        <f t="shared" si="29"/>
        <v/>
      </c>
      <c r="I211" s="10" t="s">
        <v>195</v>
      </c>
      <c r="J211" s="9" t="str">
        <f t="shared" si="28"/>
        <v>〃</v>
      </c>
      <c r="K211" s="10" t="s">
        <v>205</v>
      </c>
      <c r="L211" s="11" t="s">
        <v>223</v>
      </c>
      <c r="M211" s="15"/>
      <c r="N211" s="156" t="s">
        <v>17</v>
      </c>
      <c r="O211" s="13" t="s">
        <v>18</v>
      </c>
      <c r="P211" s="12" t="s">
        <v>14</v>
      </c>
      <c r="Q211" s="12" t="s">
        <v>14</v>
      </c>
      <c r="R211" s="12"/>
      <c r="S211" s="12" t="s">
        <v>14</v>
      </c>
      <c r="T211" s="12"/>
      <c r="U211" s="12"/>
      <c r="V211" s="31"/>
    </row>
    <row r="212" spans="1:22" ht="13.5" customHeight="1" x14ac:dyDescent="0.15">
      <c r="A212" s="30">
        <f t="shared" si="25"/>
        <v>207</v>
      </c>
      <c r="B212" s="10">
        <f>IF($N212="","",COUNTA($N$6:$N212))</f>
        <v>126</v>
      </c>
      <c r="C212" s="10" t="str">
        <f>IF(OR($K212="限特",$Q212="○"),"",SUMPRODUCT(($K$6:$K212&lt;&gt;"限特")*($Q$6:$Q212="")))</f>
        <v/>
      </c>
      <c r="D212" s="10" t="str">
        <f>IF(OR($K212&lt;&gt;"限特",$Q212="○"),"",SUMPRODUCT(($K$6:$K212="限特")*($Q$6:$Q212="")))</f>
        <v/>
      </c>
      <c r="E212" s="10" t="str">
        <f>IF($M212="","",SUMPRODUCT(($M$6:$M212&lt;&gt;"")*($R$6:$R212="")))</f>
        <v/>
      </c>
      <c r="F212" s="10" t="str">
        <f>IF(OR($K212="限特",$O212=""),"",SUMPRODUCT(($K$6:$K212&lt;&gt;"限特")*($O$6:$O212="○")))</f>
        <v/>
      </c>
      <c r="G212" s="10" t="str">
        <f>IF(OR($K212&lt;&gt;"限特",$O212&lt;&gt;"○"),"",SUMPRODUCT(($K$6:$K212="限特")*($O$6:$O212="○")))</f>
        <v/>
      </c>
      <c r="H212" s="9" t="str">
        <f t="shared" si="29"/>
        <v/>
      </c>
      <c r="I212" s="10" t="s">
        <v>195</v>
      </c>
      <c r="J212" s="9" t="str">
        <f t="shared" si="28"/>
        <v>〃</v>
      </c>
      <c r="K212" s="10" t="s">
        <v>205</v>
      </c>
      <c r="L212" s="11" t="s">
        <v>224</v>
      </c>
      <c r="M212" s="15"/>
      <c r="N212" s="156" t="s">
        <v>17</v>
      </c>
      <c r="O212" s="13" t="s">
        <v>18</v>
      </c>
      <c r="P212" s="12" t="s">
        <v>14</v>
      </c>
      <c r="Q212" s="12" t="s">
        <v>14</v>
      </c>
      <c r="R212" s="12"/>
      <c r="S212" s="12" t="s">
        <v>14</v>
      </c>
      <c r="T212" s="12"/>
      <c r="U212" s="12"/>
      <c r="V212" s="31"/>
    </row>
    <row r="213" spans="1:22" ht="13.5" customHeight="1" x14ac:dyDescent="0.15">
      <c r="A213" s="30">
        <f t="shared" si="25"/>
        <v>208</v>
      </c>
      <c r="B213" s="10" t="str">
        <f>IF($N213="","",COUNTA($N$6:$N213))</f>
        <v/>
      </c>
      <c r="C213" s="10" t="str">
        <f>IF(OR($K213="限特",$Q213="○"),"",SUMPRODUCT(($K$6:$K213&lt;&gt;"限特")*($Q$6:$Q213="")))</f>
        <v/>
      </c>
      <c r="D213" s="10" t="str">
        <f>IF(OR($K213&lt;&gt;"限特",$Q213="○"),"",SUMPRODUCT(($K$6:$K213="限特")*($Q$6:$Q213="")))</f>
        <v/>
      </c>
      <c r="E213" s="10" t="str">
        <f>IF($M213="","",SUMPRODUCT(($M$6:$M213&lt;&gt;"")*($R$6:$R213="")))</f>
        <v/>
      </c>
      <c r="F213" s="10" t="str">
        <f>IF(OR($K213="限特",$O213=""),"",SUMPRODUCT(($K$6:$K213&lt;&gt;"限特")*($O$6:$O213="○")))</f>
        <v/>
      </c>
      <c r="G213" s="10" t="str">
        <f>IF(OR($K213&lt;&gt;"限特",$O213&lt;&gt;"○"),"",SUMPRODUCT(($K$6:$K213="限特")*($O$6:$O213="○")))</f>
        <v/>
      </c>
      <c r="H213" s="9" t="str">
        <f t="shared" si="29"/>
        <v/>
      </c>
      <c r="I213" s="10" t="s">
        <v>195</v>
      </c>
      <c r="J213" s="9" t="str">
        <f t="shared" si="28"/>
        <v>〃</v>
      </c>
      <c r="K213" s="10" t="s">
        <v>205</v>
      </c>
      <c r="L213" s="11" t="s">
        <v>225</v>
      </c>
      <c r="M213" s="15"/>
      <c r="N213" s="156"/>
      <c r="O213" s="13" t="s">
        <v>18</v>
      </c>
      <c r="P213" s="12" t="s">
        <v>14</v>
      </c>
      <c r="Q213" s="12" t="s">
        <v>14</v>
      </c>
      <c r="R213" s="12"/>
      <c r="S213" s="12" t="s">
        <v>14</v>
      </c>
      <c r="T213" s="12"/>
      <c r="U213" s="12"/>
      <c r="V213" s="31"/>
    </row>
    <row r="214" spans="1:22" ht="13.5" customHeight="1" x14ac:dyDescent="0.15">
      <c r="A214" s="30">
        <f t="shared" si="25"/>
        <v>209</v>
      </c>
      <c r="B214" s="10">
        <f>IF($N214="","",COUNTA($N$6:$N214))</f>
        <v>127</v>
      </c>
      <c r="C214" s="10" t="str">
        <f>IF(OR($K214="限特",$Q214="○"),"",SUMPRODUCT(($K$6:$K214&lt;&gt;"限特")*($Q$6:$Q214="")))</f>
        <v/>
      </c>
      <c r="D214" s="10" t="str">
        <f>IF(OR($K214&lt;&gt;"限特",$Q214="○"),"",SUMPRODUCT(($K$6:$K214="限特")*($Q$6:$Q214="")))</f>
        <v/>
      </c>
      <c r="E214" s="10" t="str">
        <f>IF($M214="","",SUMPRODUCT(($M$6:$M214&lt;&gt;"")*($R$6:$R214="")))</f>
        <v/>
      </c>
      <c r="F214" s="10">
        <f>IF(OR($K214="限特",$O214=""),"",SUMPRODUCT(($K$6:$K214&lt;&gt;"限特")*($O$6:$O214="○")))</f>
        <v>75</v>
      </c>
      <c r="G214" s="10" t="str">
        <f>IF(OR($K214&lt;&gt;"限特",$O214&lt;&gt;"○"),"",SUMPRODUCT(($K$6:$K214="限特")*($O$6:$O214="○")))</f>
        <v/>
      </c>
      <c r="H214" s="9" t="str">
        <f t="shared" si="29"/>
        <v/>
      </c>
      <c r="I214" s="10" t="s">
        <v>195</v>
      </c>
      <c r="J214" s="9" t="str">
        <f t="shared" si="28"/>
        <v>〃</v>
      </c>
      <c r="K214" s="10" t="s">
        <v>205</v>
      </c>
      <c r="L214" s="11" t="s">
        <v>226</v>
      </c>
      <c r="M214" s="15"/>
      <c r="N214" s="156" t="s">
        <v>17</v>
      </c>
      <c r="O214" s="13" t="s">
        <v>14</v>
      </c>
      <c r="P214" s="12" t="s">
        <v>14</v>
      </c>
      <c r="Q214" s="12" t="s">
        <v>14</v>
      </c>
      <c r="R214" s="12"/>
      <c r="S214" s="12" t="s">
        <v>14</v>
      </c>
      <c r="T214" s="12"/>
      <c r="U214" s="12" t="s">
        <v>14</v>
      </c>
      <c r="V214" s="31"/>
    </row>
    <row r="215" spans="1:22" ht="13.5" customHeight="1" x14ac:dyDescent="0.15">
      <c r="A215" s="30">
        <f t="shared" si="25"/>
        <v>210</v>
      </c>
      <c r="B215" s="10">
        <f>IF($N215="","",COUNTA($N$6:$N215))</f>
        <v>128</v>
      </c>
      <c r="C215" s="10" t="str">
        <f>IF(OR($K215="限特",$Q215="○"),"",SUMPRODUCT(($K$6:$K215&lt;&gt;"限特")*($Q$6:$Q215="")))</f>
        <v/>
      </c>
      <c r="D215" s="10" t="str">
        <f>IF(OR($K215&lt;&gt;"限特",$Q215="○"),"",SUMPRODUCT(($K$6:$K215="限特")*($Q$6:$Q215="")))</f>
        <v/>
      </c>
      <c r="E215" s="10" t="str">
        <f>IF($M215="","",SUMPRODUCT(($M$6:$M215&lt;&gt;"")*($R$6:$R215="")))</f>
        <v/>
      </c>
      <c r="F215" s="10">
        <f>IF(OR($K215="限特",$O215=""),"",SUMPRODUCT(($K$6:$K215&lt;&gt;"限特")*($O$6:$O215="○")))</f>
        <v>76</v>
      </c>
      <c r="G215" s="10" t="str">
        <f>IF(OR($K215&lt;&gt;"限特",$O215&lt;&gt;"○"),"",SUMPRODUCT(($K$6:$K215="限特")*($O$6:$O215="○")))</f>
        <v/>
      </c>
      <c r="H215" s="9" t="str">
        <f t="shared" si="29"/>
        <v/>
      </c>
      <c r="I215" s="10" t="s">
        <v>195</v>
      </c>
      <c r="J215" s="9" t="str">
        <f t="shared" si="28"/>
        <v>〃</v>
      </c>
      <c r="K215" s="10" t="s">
        <v>205</v>
      </c>
      <c r="L215" s="11" t="s">
        <v>227</v>
      </c>
      <c r="M215" s="15"/>
      <c r="N215" s="156" t="s">
        <v>17</v>
      </c>
      <c r="O215" s="13" t="s">
        <v>14</v>
      </c>
      <c r="P215" s="12" t="s">
        <v>14</v>
      </c>
      <c r="Q215" s="12" t="s">
        <v>14</v>
      </c>
      <c r="R215" s="12"/>
      <c r="S215" s="12" t="s">
        <v>14</v>
      </c>
      <c r="T215" s="12"/>
      <c r="U215" s="12" t="s">
        <v>14</v>
      </c>
      <c r="V215" s="31"/>
    </row>
    <row r="216" spans="1:22" ht="13.5" customHeight="1" x14ac:dyDescent="0.15">
      <c r="A216" s="30">
        <f t="shared" si="25"/>
        <v>211</v>
      </c>
      <c r="B216" s="10">
        <f>IF($N216="","",COUNTA($N$6:$N216))</f>
        <v>129</v>
      </c>
      <c r="C216" s="10" t="str">
        <f>IF(OR($K216="限特",$Q216="○"),"",SUMPRODUCT(($K$6:$K216&lt;&gt;"限特")*($Q$6:$Q216="")))</f>
        <v/>
      </c>
      <c r="D216" s="10" t="str">
        <f>IF(OR($K216&lt;&gt;"限特",$Q216="○"),"",SUMPRODUCT(($K$6:$K216="限特")*($Q$6:$Q216="")))</f>
        <v/>
      </c>
      <c r="E216" s="10" t="str">
        <f>IF($M216="","",SUMPRODUCT(($M$6:$M216&lt;&gt;"")*($R$6:$R216="")))</f>
        <v/>
      </c>
      <c r="F216" s="10" t="str">
        <f>IF(OR($K216="限特",$O216=""),"",SUMPRODUCT(($K$6:$K216&lt;&gt;"限特")*($O$6:$O216="○")))</f>
        <v/>
      </c>
      <c r="G216" s="10" t="str">
        <f>IF(OR($K216&lt;&gt;"限特",$O216&lt;&gt;"○"),"",SUMPRODUCT(($K$6:$K216="限特")*($O$6:$O216="○")))</f>
        <v/>
      </c>
      <c r="H216" s="9" t="str">
        <f t="shared" si="29"/>
        <v/>
      </c>
      <c r="I216" s="10" t="s">
        <v>195</v>
      </c>
      <c r="J216" s="9" t="str">
        <f t="shared" si="28"/>
        <v>〃</v>
      </c>
      <c r="K216" s="10" t="s">
        <v>205</v>
      </c>
      <c r="L216" s="11" t="s">
        <v>228</v>
      </c>
      <c r="M216" s="15"/>
      <c r="N216" s="156" t="s">
        <v>17</v>
      </c>
      <c r="O216" s="13" t="s">
        <v>18</v>
      </c>
      <c r="P216" s="12" t="s">
        <v>14</v>
      </c>
      <c r="Q216" s="12" t="s">
        <v>14</v>
      </c>
      <c r="R216" s="12"/>
      <c r="S216" s="12"/>
      <c r="T216" s="12"/>
      <c r="U216" s="12"/>
      <c r="V216" s="31"/>
    </row>
    <row r="217" spans="1:22" ht="13.5" customHeight="1" x14ac:dyDescent="0.15">
      <c r="A217" s="30">
        <f t="shared" si="25"/>
        <v>212</v>
      </c>
      <c r="B217" s="10">
        <f>IF($N217="","",COUNTA($N$6:$N217))</f>
        <v>130</v>
      </c>
      <c r="C217" s="10" t="str">
        <f>IF(OR($K217="限特",$Q217="○"),"",SUMPRODUCT(($K$6:$K217&lt;&gt;"限特")*($Q$6:$Q217="")))</f>
        <v/>
      </c>
      <c r="D217" s="10" t="str">
        <f>IF(OR($K217&lt;&gt;"限特",$Q217="○"),"",SUMPRODUCT(($K$6:$K217="限特")*($Q$6:$Q217="")))</f>
        <v/>
      </c>
      <c r="E217" s="10" t="str">
        <f>IF($M217="","",SUMPRODUCT(($M$6:$M217&lt;&gt;"")*($R$6:$R217="")))</f>
        <v/>
      </c>
      <c r="F217" s="10">
        <f>IF(OR($K217="限特",$O217=""),"",SUMPRODUCT(($K$6:$K217&lt;&gt;"限特")*($O$6:$O217="○")))</f>
        <v>77</v>
      </c>
      <c r="G217" s="10" t="str">
        <f>IF(OR($K217&lt;&gt;"限特",$O217&lt;&gt;"○"),"",SUMPRODUCT(($K$6:$K217="限特")*($O$6:$O217="○")))</f>
        <v/>
      </c>
      <c r="H217" s="9" t="str">
        <f t="shared" si="29"/>
        <v>神奈川県</v>
      </c>
      <c r="I217" s="10" t="s">
        <v>229</v>
      </c>
      <c r="J217" s="9" t="str">
        <f t="shared" si="28"/>
        <v>都道府県</v>
      </c>
      <c r="K217" s="10" t="s">
        <v>13</v>
      </c>
      <c r="L217" s="11" t="s">
        <v>229</v>
      </c>
      <c r="M217" s="15"/>
      <c r="N217" s="156" t="s">
        <v>464</v>
      </c>
      <c r="O217" s="13" t="s">
        <v>14</v>
      </c>
      <c r="P217" s="12" t="s">
        <v>14</v>
      </c>
      <c r="Q217" s="12" t="s">
        <v>14</v>
      </c>
      <c r="R217" s="12"/>
      <c r="S217" s="12" t="s">
        <v>14</v>
      </c>
      <c r="T217" s="12"/>
      <c r="U217" s="12"/>
      <c r="V217" s="31"/>
    </row>
    <row r="218" spans="1:22" ht="13.5" customHeight="1" x14ac:dyDescent="0.15">
      <c r="A218" s="30">
        <f t="shared" si="25"/>
        <v>213</v>
      </c>
      <c r="B218" s="10">
        <f>IF($N218="","",COUNTA($N$6:$N218))</f>
        <v>131</v>
      </c>
      <c r="C218" s="10" t="str">
        <f>IF(OR($K218="限特",$Q218="○"),"",SUMPRODUCT(($K$6:$K218&lt;&gt;"限特")*($Q$6:$Q218="")))</f>
        <v/>
      </c>
      <c r="D218" s="10" t="str">
        <f>IF(OR($K218&lt;&gt;"限特",$Q218="○"),"",SUMPRODUCT(($K$6:$K218="限特")*($Q$6:$Q218="")))</f>
        <v/>
      </c>
      <c r="E218" s="10" t="str">
        <f>IF($M218="","",SUMPRODUCT(($M$6:$M218&lt;&gt;"")*($R$6:$R218="")))</f>
        <v/>
      </c>
      <c r="F218" s="10">
        <f>IF(OR($K218="限特",$O218=""),"",SUMPRODUCT(($K$6:$K218&lt;&gt;"限特")*($O$6:$O218="○")))</f>
        <v>78</v>
      </c>
      <c r="G218" s="10" t="str">
        <f>IF(OR($K218&lt;&gt;"限特",$O218&lt;&gt;"○"),"",SUMPRODUCT(($K$6:$K218="限特")*($O$6:$O218="○")))</f>
        <v/>
      </c>
      <c r="H218" s="9" t="str">
        <f t="shared" si="29"/>
        <v/>
      </c>
      <c r="I218" s="10" t="s">
        <v>229</v>
      </c>
      <c r="J218" s="9" t="str">
        <f t="shared" si="28"/>
        <v>政令市</v>
      </c>
      <c r="K218" s="10" t="s">
        <v>15</v>
      </c>
      <c r="L218" s="11" t="s">
        <v>230</v>
      </c>
      <c r="M218" s="15"/>
      <c r="N218" s="156" t="s">
        <v>464</v>
      </c>
      <c r="O218" s="13" t="s">
        <v>14</v>
      </c>
      <c r="P218" s="12" t="s">
        <v>14</v>
      </c>
      <c r="Q218" s="12" t="s">
        <v>14</v>
      </c>
      <c r="R218" s="12"/>
      <c r="S218" s="12" t="s">
        <v>14</v>
      </c>
      <c r="T218" s="12"/>
      <c r="U218" s="12"/>
      <c r="V218" s="31" t="s">
        <v>948</v>
      </c>
    </row>
    <row r="219" spans="1:22" ht="13.5" customHeight="1" x14ac:dyDescent="0.15">
      <c r="A219" s="30">
        <f t="shared" si="25"/>
        <v>214</v>
      </c>
      <c r="B219" s="10">
        <f>IF($N219="","",COUNTA($N$6:$N219))</f>
        <v>132</v>
      </c>
      <c r="C219" s="10" t="str">
        <f>IF(OR($K219="限特",$Q219="○"),"",SUMPRODUCT(($K$6:$K219&lt;&gt;"限特")*($Q$6:$Q219="")))</f>
        <v/>
      </c>
      <c r="D219" s="10" t="str">
        <f>IF(OR($K219&lt;&gt;"限特",$Q219="○"),"",SUMPRODUCT(($K$6:$K219="限特")*($Q$6:$Q219="")))</f>
        <v/>
      </c>
      <c r="E219" s="10" t="str">
        <f>IF($M219="","",SUMPRODUCT(($M$6:$M219&lt;&gt;"")*($R$6:$R219="")))</f>
        <v/>
      </c>
      <c r="F219" s="10">
        <f>IF(OR($K219="限特",$O219=""),"",SUMPRODUCT(($K$6:$K219&lt;&gt;"限特")*($O$6:$O219="○")))</f>
        <v>79</v>
      </c>
      <c r="G219" s="10" t="str">
        <f>IF(OR($K219&lt;&gt;"限特",$O219&lt;&gt;"○"),"",SUMPRODUCT(($K$6:$K219="限特")*($O$6:$O219="○")))</f>
        <v/>
      </c>
      <c r="H219" s="9" t="str">
        <f t="shared" si="29"/>
        <v/>
      </c>
      <c r="I219" s="10" t="s">
        <v>229</v>
      </c>
      <c r="J219" s="9" t="str">
        <f t="shared" si="28"/>
        <v>〃</v>
      </c>
      <c r="K219" s="10" t="s">
        <v>15</v>
      </c>
      <c r="L219" s="11" t="s">
        <v>231</v>
      </c>
      <c r="M219" s="15"/>
      <c r="N219" s="156" t="s">
        <v>17</v>
      </c>
      <c r="O219" s="13" t="s">
        <v>14</v>
      </c>
      <c r="P219" s="12" t="s">
        <v>14</v>
      </c>
      <c r="Q219" s="12" t="s">
        <v>14</v>
      </c>
      <c r="R219" s="12"/>
      <c r="S219" s="12" t="s">
        <v>14</v>
      </c>
      <c r="T219" s="12"/>
      <c r="U219" s="12"/>
      <c r="V219" s="31"/>
    </row>
    <row r="220" spans="1:22" ht="13.5" customHeight="1" x14ac:dyDescent="0.15">
      <c r="A220" s="30">
        <f t="shared" si="25"/>
        <v>215</v>
      </c>
      <c r="B220" s="10">
        <f>IF($N220="","",COUNTA($N$6:$N220))</f>
        <v>133</v>
      </c>
      <c r="C220" s="10" t="str">
        <f>IF(OR($K220="限特",$Q220="○"),"",SUMPRODUCT(($K$6:$K220&lt;&gt;"限特")*($Q$6:$Q220="")))</f>
        <v/>
      </c>
      <c r="D220" s="10" t="str">
        <f>IF(OR($K220&lt;&gt;"限特",$Q220="○"),"",SUMPRODUCT(($K$6:$K220="限特")*($Q$6:$Q220="")))</f>
        <v/>
      </c>
      <c r="E220" s="10" t="str">
        <f>IF($M220="","",SUMPRODUCT(($M$6:$M220&lt;&gt;"")*($R$6:$R220="")))</f>
        <v/>
      </c>
      <c r="F220" s="10">
        <f>IF(OR($K220="限特",$O220=""),"",SUMPRODUCT(($K$6:$K220&lt;&gt;"限特")*($O$6:$O220="○")))</f>
        <v>80</v>
      </c>
      <c r="G220" s="10" t="str">
        <f>IF(OR($K220&lt;&gt;"限特",$O220&lt;&gt;"○"),"",SUMPRODUCT(($K$6:$K220="限特")*($O$6:$O220="○")))</f>
        <v/>
      </c>
      <c r="H220" s="9" t="str">
        <f t="shared" si="29"/>
        <v/>
      </c>
      <c r="I220" s="10" t="s">
        <v>229</v>
      </c>
      <c r="J220" s="9" t="str">
        <f t="shared" si="28"/>
        <v>４条１項</v>
      </c>
      <c r="K220" s="10" t="s">
        <v>19</v>
      </c>
      <c r="L220" s="11" t="s">
        <v>232</v>
      </c>
      <c r="M220" s="15"/>
      <c r="N220" s="156" t="s">
        <v>17</v>
      </c>
      <c r="O220" s="13" t="s">
        <v>14</v>
      </c>
      <c r="P220" s="12" t="s">
        <v>14</v>
      </c>
      <c r="Q220" s="12" t="s">
        <v>14</v>
      </c>
      <c r="R220" s="12"/>
      <c r="S220" s="12" t="s">
        <v>14</v>
      </c>
      <c r="T220" s="12"/>
      <c r="U220" s="12"/>
      <c r="V220" s="31"/>
    </row>
    <row r="221" spans="1:22" ht="13.5" customHeight="1" x14ac:dyDescent="0.15">
      <c r="A221" s="30">
        <f t="shared" si="25"/>
        <v>216</v>
      </c>
      <c r="B221" s="10">
        <f>IF($N221="","",COUNTA($N$6:$N221))</f>
        <v>134</v>
      </c>
      <c r="C221" s="10" t="str">
        <f>IF(OR($K221="限特",$Q221="○"),"",SUMPRODUCT(($K$6:$K221&lt;&gt;"限特")*($Q$6:$Q221="")))</f>
        <v/>
      </c>
      <c r="D221" s="10" t="str">
        <f>IF(OR($K221&lt;&gt;"限特",$Q221="○"),"",SUMPRODUCT(($K$6:$K221="限特")*($Q$6:$Q221="")))</f>
        <v/>
      </c>
      <c r="E221" s="10" t="str">
        <f>IF($M221="","",SUMPRODUCT(($M$6:$M221&lt;&gt;"")*($R$6:$R221="")))</f>
        <v/>
      </c>
      <c r="F221" s="10">
        <f>IF(OR($K221="限特",$O221=""),"",SUMPRODUCT(($K$6:$K221&lt;&gt;"限特")*($O$6:$O221="○")))</f>
        <v>81</v>
      </c>
      <c r="G221" s="10" t="str">
        <f>IF(OR($K221&lt;&gt;"限特",$O221&lt;&gt;"○"),"",SUMPRODUCT(($K$6:$K221="限特")*($O$6:$O221="○")))</f>
        <v/>
      </c>
      <c r="H221" s="9" t="str">
        <f t="shared" si="29"/>
        <v/>
      </c>
      <c r="I221" s="10" t="s">
        <v>229</v>
      </c>
      <c r="J221" s="9" t="str">
        <f t="shared" si="28"/>
        <v>〃</v>
      </c>
      <c r="K221" s="10" t="s">
        <v>19</v>
      </c>
      <c r="L221" s="11" t="s">
        <v>233</v>
      </c>
      <c r="M221" s="15"/>
      <c r="N221" s="156" t="s">
        <v>17</v>
      </c>
      <c r="O221" s="13" t="s">
        <v>14</v>
      </c>
      <c r="P221" s="12" t="s">
        <v>14</v>
      </c>
      <c r="Q221" s="12" t="s">
        <v>14</v>
      </c>
      <c r="R221" s="12"/>
      <c r="S221" s="12" t="s">
        <v>14</v>
      </c>
      <c r="T221" s="12"/>
      <c r="U221" s="12"/>
      <c r="V221" s="31"/>
    </row>
    <row r="222" spans="1:22" ht="13.5" customHeight="1" x14ac:dyDescent="0.15">
      <c r="A222" s="30">
        <f t="shared" si="25"/>
        <v>217</v>
      </c>
      <c r="B222" s="10">
        <f>IF($N222="","",COUNTA($N$6:$N222))</f>
        <v>135</v>
      </c>
      <c r="C222" s="10" t="str">
        <f>IF(OR($K222="限特",$Q222="○"),"",SUMPRODUCT(($K$6:$K222&lt;&gt;"限特")*($Q$6:$Q222="")))</f>
        <v/>
      </c>
      <c r="D222" s="10" t="str">
        <f>IF(OR($K222&lt;&gt;"限特",$Q222="○"),"",SUMPRODUCT(($K$6:$K222="限特")*($Q$6:$Q222="")))</f>
        <v/>
      </c>
      <c r="E222" s="10" t="str">
        <f>IF($M222="","",SUMPRODUCT(($M$6:$M222&lt;&gt;"")*($R$6:$R222="")))</f>
        <v/>
      </c>
      <c r="F222" s="10" t="str">
        <f>IF(OR($K222="限特",$O222=""),"",SUMPRODUCT(($K$6:$K222&lt;&gt;"限特")*($O$6:$O222="○")))</f>
        <v/>
      </c>
      <c r="G222" s="10" t="str">
        <f>IF(OR($K222&lt;&gt;"限特",$O222&lt;&gt;"○"),"",SUMPRODUCT(($K$6:$K222="限特")*($O$6:$O222="○")))</f>
        <v/>
      </c>
      <c r="H222" s="9" t="str">
        <f t="shared" si="29"/>
        <v/>
      </c>
      <c r="I222" s="10" t="s">
        <v>229</v>
      </c>
      <c r="J222" s="9" t="str">
        <f t="shared" si="28"/>
        <v>政令市</v>
      </c>
      <c r="K222" s="10" t="s">
        <v>15</v>
      </c>
      <c r="L222" s="11" t="s">
        <v>234</v>
      </c>
      <c r="M222" s="15"/>
      <c r="N222" s="156" t="s">
        <v>17</v>
      </c>
      <c r="O222" s="13" t="s">
        <v>18</v>
      </c>
      <c r="P222" s="12" t="s">
        <v>14</v>
      </c>
      <c r="Q222" s="12" t="s">
        <v>14</v>
      </c>
      <c r="R222" s="12"/>
      <c r="S222" s="12" t="s">
        <v>14</v>
      </c>
      <c r="T222" s="12"/>
      <c r="U222" s="12"/>
      <c r="V222" s="31"/>
    </row>
    <row r="223" spans="1:22" ht="13.5" customHeight="1" x14ac:dyDescent="0.15">
      <c r="A223" s="30">
        <f t="shared" si="25"/>
        <v>218</v>
      </c>
      <c r="B223" s="10">
        <f>IF($N223="","",COUNTA($N$6:$N223))</f>
        <v>136</v>
      </c>
      <c r="C223" s="10" t="str">
        <f>IF(OR($K223="限特",$Q223="○"),"",SUMPRODUCT(($K$6:$K223&lt;&gt;"限特")*($Q$6:$Q223="")))</f>
        <v/>
      </c>
      <c r="D223" s="10" t="str">
        <f>IF(OR($K223&lt;&gt;"限特",$Q223="○"),"",SUMPRODUCT(($K$6:$K223="限特")*($Q$6:$Q223="")))</f>
        <v/>
      </c>
      <c r="E223" s="10" t="str">
        <f>IF($M223="","",SUMPRODUCT(($M$6:$M223&lt;&gt;"")*($R$6:$R223="")))</f>
        <v/>
      </c>
      <c r="F223" s="10">
        <f>IF(OR($K223="限特",$O223=""),"",SUMPRODUCT(($K$6:$K223&lt;&gt;"限特")*($O$6:$O223="○")))</f>
        <v>82</v>
      </c>
      <c r="G223" s="10" t="str">
        <f>IF(OR($K223&lt;&gt;"限特",$O223&lt;&gt;"○"),"",SUMPRODUCT(($K$6:$K223="限特")*($O$6:$O223="○")))</f>
        <v/>
      </c>
      <c r="H223" s="9" t="str">
        <f t="shared" si="29"/>
        <v/>
      </c>
      <c r="I223" s="10" t="s">
        <v>229</v>
      </c>
      <c r="J223" s="9" t="str">
        <f t="shared" si="28"/>
        <v>４条１項</v>
      </c>
      <c r="K223" s="10" t="s">
        <v>19</v>
      </c>
      <c r="L223" s="11" t="s">
        <v>235</v>
      </c>
      <c r="M223" s="15"/>
      <c r="N223" s="156" t="s">
        <v>17</v>
      </c>
      <c r="O223" s="13" t="s">
        <v>14</v>
      </c>
      <c r="P223" s="12" t="s">
        <v>14</v>
      </c>
      <c r="Q223" s="12" t="s">
        <v>14</v>
      </c>
      <c r="R223" s="12"/>
      <c r="S223" s="12" t="s">
        <v>14</v>
      </c>
      <c r="T223" s="12"/>
      <c r="U223" s="12"/>
      <c r="V223" s="31"/>
    </row>
    <row r="224" spans="1:22" ht="13.5" customHeight="1" x14ac:dyDescent="0.15">
      <c r="A224" s="30">
        <f t="shared" si="25"/>
        <v>219</v>
      </c>
      <c r="B224" s="10">
        <f>IF($N224="","",COUNTA($N$6:$N224))</f>
        <v>137</v>
      </c>
      <c r="C224" s="10" t="str">
        <f>IF(OR($K224="限特",$Q224="○"),"",SUMPRODUCT(($K$6:$K224&lt;&gt;"限特")*($Q$6:$Q224="")))</f>
        <v/>
      </c>
      <c r="D224" s="10" t="str">
        <f>IF(OR($K224&lt;&gt;"限特",$Q224="○"),"",SUMPRODUCT(($K$6:$K224="限特")*($Q$6:$Q224="")))</f>
        <v/>
      </c>
      <c r="E224" s="10" t="str">
        <f>IF($M224="","",SUMPRODUCT(($M$6:$M224&lt;&gt;"")*($R$6:$R224="")))</f>
        <v/>
      </c>
      <c r="F224" s="10">
        <f>IF(OR($K224="限特",$O224=""),"",SUMPRODUCT(($K$6:$K224&lt;&gt;"限特")*($O$6:$O224="○")))</f>
        <v>83</v>
      </c>
      <c r="G224" s="10" t="str">
        <f>IF(OR($K224&lt;&gt;"限特",$O224&lt;&gt;"○"),"",SUMPRODUCT(($K$6:$K224="限特")*($O$6:$O224="○")))</f>
        <v/>
      </c>
      <c r="H224" s="9" t="str">
        <f t="shared" si="29"/>
        <v/>
      </c>
      <c r="I224" s="10" t="s">
        <v>229</v>
      </c>
      <c r="J224" s="9" t="str">
        <f t="shared" si="28"/>
        <v>４条２項</v>
      </c>
      <c r="K224" s="10" t="s">
        <v>22</v>
      </c>
      <c r="L224" s="11" t="s">
        <v>236</v>
      </c>
      <c r="M224" s="15"/>
      <c r="N224" s="156" t="s">
        <v>17</v>
      </c>
      <c r="O224" s="13" t="s">
        <v>14</v>
      </c>
      <c r="P224" s="12" t="s">
        <v>14</v>
      </c>
      <c r="Q224" s="12" t="s">
        <v>14</v>
      </c>
      <c r="R224" s="12"/>
      <c r="S224" s="12" t="s">
        <v>14</v>
      </c>
      <c r="T224" s="12"/>
      <c r="U224" s="12"/>
      <c r="V224" s="31"/>
    </row>
    <row r="225" spans="1:22" ht="13.5" customHeight="1" x14ac:dyDescent="0.15">
      <c r="A225" s="30">
        <f t="shared" si="25"/>
        <v>220</v>
      </c>
      <c r="B225" s="10">
        <f>IF($N225="","",COUNTA($N$6:$N225))</f>
        <v>138</v>
      </c>
      <c r="C225" s="10" t="str">
        <f>IF(OR($K225="限特",$Q225="○"),"",SUMPRODUCT(($K$6:$K225&lt;&gt;"限特")*($Q$6:$Q225="")))</f>
        <v/>
      </c>
      <c r="D225" s="10" t="str">
        <f>IF(OR($K225&lt;&gt;"限特",$Q225="○"),"",SUMPRODUCT(($K$6:$K225="限特")*($Q$6:$Q225="")))</f>
        <v/>
      </c>
      <c r="E225" s="10" t="str">
        <f>IF($M225="","",SUMPRODUCT(($M$6:$M225&lt;&gt;"")*($R$6:$R225="")))</f>
        <v/>
      </c>
      <c r="F225" s="10">
        <f>IF(OR($K225="限特",$O225=""),"",SUMPRODUCT(($K$6:$K225&lt;&gt;"限特")*($O$6:$O225="○")))</f>
        <v>84</v>
      </c>
      <c r="G225" s="10" t="str">
        <f>IF(OR($K225&lt;&gt;"限特",$O225&lt;&gt;"○"),"",SUMPRODUCT(($K$6:$K225="限特")*($O$6:$O225="○")))</f>
        <v/>
      </c>
      <c r="H225" s="9" t="str">
        <f t="shared" si="29"/>
        <v/>
      </c>
      <c r="I225" s="10" t="s">
        <v>229</v>
      </c>
      <c r="J225" s="9" t="str">
        <f t="shared" si="28"/>
        <v>〃</v>
      </c>
      <c r="K225" s="10" t="s">
        <v>22</v>
      </c>
      <c r="L225" s="11" t="s">
        <v>237</v>
      </c>
      <c r="M225" s="15"/>
      <c r="N225" s="156" t="s">
        <v>17</v>
      </c>
      <c r="O225" s="13" t="s">
        <v>14</v>
      </c>
      <c r="P225" s="12" t="s">
        <v>14</v>
      </c>
      <c r="Q225" s="12" t="s">
        <v>14</v>
      </c>
      <c r="R225" s="12"/>
      <c r="S225" s="12" t="s">
        <v>14</v>
      </c>
      <c r="T225" s="12"/>
      <c r="U225" s="12"/>
      <c r="V225" s="31"/>
    </row>
    <row r="226" spans="1:22" ht="13.5" customHeight="1" x14ac:dyDescent="0.15">
      <c r="A226" s="30">
        <f t="shared" si="25"/>
        <v>221</v>
      </c>
      <c r="B226" s="10">
        <f>IF($N226="","",COUNTA($N$6:$N226))</f>
        <v>139</v>
      </c>
      <c r="C226" s="10" t="str">
        <f>IF(OR($K226="限特",$Q226="○"),"",SUMPRODUCT(($K$6:$K226&lt;&gt;"限特")*($Q$6:$Q226="")))</f>
        <v/>
      </c>
      <c r="D226" s="10" t="str">
        <f>IF(OR($K226&lt;&gt;"限特",$Q226="○"),"",SUMPRODUCT(($K$6:$K226="限特")*($Q$6:$Q226="")))</f>
        <v/>
      </c>
      <c r="E226" s="10" t="str">
        <f>IF($M226="","",SUMPRODUCT(($M$6:$M226&lt;&gt;"")*($R$6:$R226="")))</f>
        <v/>
      </c>
      <c r="F226" s="10">
        <f>IF(OR($K226="限特",$O226=""),"",SUMPRODUCT(($K$6:$K226&lt;&gt;"限特")*($O$6:$O226="○")))</f>
        <v>85</v>
      </c>
      <c r="G226" s="10" t="str">
        <f>IF(OR($K226&lt;&gt;"限特",$O226&lt;&gt;"○"),"",SUMPRODUCT(($K$6:$K226="限特")*($O$6:$O226="○")))</f>
        <v/>
      </c>
      <c r="H226" s="9" t="str">
        <f t="shared" si="29"/>
        <v/>
      </c>
      <c r="I226" s="10" t="s">
        <v>229</v>
      </c>
      <c r="J226" s="9" t="str">
        <f t="shared" si="28"/>
        <v>〃</v>
      </c>
      <c r="K226" s="10" t="s">
        <v>22</v>
      </c>
      <c r="L226" s="11" t="s">
        <v>238</v>
      </c>
      <c r="M226" s="15"/>
      <c r="N226" s="156" t="s">
        <v>17</v>
      </c>
      <c r="O226" s="13" t="s">
        <v>14</v>
      </c>
      <c r="P226" s="12" t="s">
        <v>14</v>
      </c>
      <c r="Q226" s="12" t="s">
        <v>14</v>
      </c>
      <c r="R226" s="12"/>
      <c r="S226" s="12" t="s">
        <v>14</v>
      </c>
      <c r="T226" s="12"/>
      <c r="U226" s="12"/>
      <c r="V226" s="31"/>
    </row>
    <row r="227" spans="1:22" ht="13.5" customHeight="1" x14ac:dyDescent="0.15">
      <c r="A227" s="30">
        <f t="shared" si="25"/>
        <v>222</v>
      </c>
      <c r="B227" s="10">
        <f>IF($N227="","",COUNTA($N$6:$N227))</f>
        <v>140</v>
      </c>
      <c r="C227" s="10" t="str">
        <f>IF(OR($K227="限特",$Q227="○"),"",SUMPRODUCT(($K$6:$K227&lt;&gt;"限特")*($Q$6:$Q227="")))</f>
        <v/>
      </c>
      <c r="D227" s="10" t="str">
        <f>IF(OR($K227&lt;&gt;"限特",$Q227="○"),"",SUMPRODUCT(($K$6:$K227="限特")*($Q$6:$Q227="")))</f>
        <v/>
      </c>
      <c r="E227" s="10" t="str">
        <f>IF($M227="","",SUMPRODUCT(($M$6:$M227&lt;&gt;"")*($R$6:$R227="")))</f>
        <v/>
      </c>
      <c r="F227" s="10">
        <f>IF(OR($K227="限特",$O227=""),"",SUMPRODUCT(($K$6:$K227&lt;&gt;"限特")*($O$6:$O227="○")))</f>
        <v>86</v>
      </c>
      <c r="G227" s="10" t="str">
        <f>IF(OR($K227&lt;&gt;"限特",$O227&lt;&gt;"○"),"",SUMPRODUCT(($K$6:$K227="限特")*($O$6:$O227="○")))</f>
        <v/>
      </c>
      <c r="H227" s="9" t="str">
        <f t="shared" si="29"/>
        <v/>
      </c>
      <c r="I227" s="10" t="s">
        <v>229</v>
      </c>
      <c r="J227" s="9" t="str">
        <f t="shared" si="28"/>
        <v>〃</v>
      </c>
      <c r="K227" s="10" t="s">
        <v>22</v>
      </c>
      <c r="L227" s="11" t="s">
        <v>239</v>
      </c>
      <c r="M227" s="15"/>
      <c r="N227" s="156" t="s">
        <v>17</v>
      </c>
      <c r="O227" s="13" t="s">
        <v>14</v>
      </c>
      <c r="P227" s="12" t="s">
        <v>14</v>
      </c>
      <c r="Q227" s="12" t="s">
        <v>14</v>
      </c>
      <c r="R227" s="12"/>
      <c r="S227" s="12" t="s">
        <v>14</v>
      </c>
      <c r="T227" s="12"/>
      <c r="U227" s="12"/>
      <c r="V227" s="31"/>
    </row>
    <row r="228" spans="1:22" ht="13.5" customHeight="1" x14ac:dyDescent="0.15">
      <c r="A228" s="30">
        <f t="shared" si="25"/>
        <v>223</v>
      </c>
      <c r="B228" s="10">
        <f>IF($N228="","",COUNTA($N$6:$N228))</f>
        <v>141</v>
      </c>
      <c r="C228" s="10" t="str">
        <f>IF(OR($K228="限特",$Q228="○"),"",SUMPRODUCT(($K$6:$K228&lt;&gt;"限特")*($Q$6:$Q228="")))</f>
        <v/>
      </c>
      <c r="D228" s="10" t="str">
        <f>IF(OR($K228&lt;&gt;"限特",$Q228="○"),"",SUMPRODUCT(($K$6:$K228="限特")*($Q$6:$Q228="")))</f>
        <v/>
      </c>
      <c r="E228" s="10" t="str">
        <f>IF($M228="","",SUMPRODUCT(($M$6:$M228&lt;&gt;"")*($R$6:$R228="")))</f>
        <v/>
      </c>
      <c r="F228" s="10">
        <f>IF(OR($K228="限特",$O228=""),"",SUMPRODUCT(($K$6:$K228&lt;&gt;"限特")*($O$6:$O228="○")))</f>
        <v>87</v>
      </c>
      <c r="G228" s="10" t="str">
        <f>IF(OR($K228&lt;&gt;"限特",$O228&lt;&gt;"○"),"",SUMPRODUCT(($K$6:$K228="限特")*($O$6:$O228="○")))</f>
        <v/>
      </c>
      <c r="H228" s="9" t="str">
        <f t="shared" si="29"/>
        <v/>
      </c>
      <c r="I228" s="10" t="s">
        <v>229</v>
      </c>
      <c r="J228" s="9" t="str">
        <f t="shared" si="28"/>
        <v>〃</v>
      </c>
      <c r="K228" s="10" t="s">
        <v>22</v>
      </c>
      <c r="L228" s="11" t="s">
        <v>240</v>
      </c>
      <c r="M228" s="15"/>
      <c r="N228" s="156" t="s">
        <v>17</v>
      </c>
      <c r="O228" s="13" t="s">
        <v>14</v>
      </c>
      <c r="P228" s="12" t="s">
        <v>14</v>
      </c>
      <c r="Q228" s="12" t="s">
        <v>14</v>
      </c>
      <c r="R228" s="12"/>
      <c r="S228" s="12" t="s">
        <v>14</v>
      </c>
      <c r="T228" s="12"/>
      <c r="U228" s="12"/>
      <c r="V228" s="31"/>
    </row>
    <row r="229" spans="1:22" ht="13.5" customHeight="1" x14ac:dyDescent="0.15">
      <c r="A229" s="30">
        <f t="shared" si="25"/>
        <v>224</v>
      </c>
      <c r="B229" s="10">
        <f>IF($N229="","",COUNTA($N$6:$N229))</f>
        <v>142</v>
      </c>
      <c r="C229" s="10" t="str">
        <f>IF(OR($K229="限特",$Q229="○"),"",SUMPRODUCT(($K$6:$K229&lt;&gt;"限特")*($Q$6:$Q229="")))</f>
        <v/>
      </c>
      <c r="D229" s="10" t="str">
        <f>IF(OR($K229&lt;&gt;"限特",$Q229="○"),"",SUMPRODUCT(($K$6:$K229="限特")*($Q$6:$Q229="")))</f>
        <v/>
      </c>
      <c r="E229" s="10" t="str">
        <f>IF($M229="","",SUMPRODUCT(($M$6:$M229&lt;&gt;"")*($R$6:$R229="")))</f>
        <v/>
      </c>
      <c r="F229" s="10">
        <f>IF(OR($K229="限特",$O229=""),"",SUMPRODUCT(($K$6:$K229&lt;&gt;"限特")*($O$6:$O229="○")))</f>
        <v>88</v>
      </c>
      <c r="G229" s="10" t="str">
        <f>IF(OR($K229&lt;&gt;"限特",$O229&lt;&gt;"○"),"",SUMPRODUCT(($K$6:$K229="限特")*($O$6:$O229="○")))</f>
        <v/>
      </c>
      <c r="H229" s="9" t="str">
        <f t="shared" si="29"/>
        <v/>
      </c>
      <c r="I229" s="10" t="s">
        <v>229</v>
      </c>
      <c r="J229" s="9" t="str">
        <f t="shared" si="28"/>
        <v>〃</v>
      </c>
      <c r="K229" s="10" t="s">
        <v>22</v>
      </c>
      <c r="L229" s="11" t="s">
        <v>241</v>
      </c>
      <c r="M229" s="15"/>
      <c r="N229" s="156" t="s">
        <v>17</v>
      </c>
      <c r="O229" s="13" t="s">
        <v>14</v>
      </c>
      <c r="P229" s="12" t="s">
        <v>14</v>
      </c>
      <c r="Q229" s="12" t="s">
        <v>14</v>
      </c>
      <c r="R229" s="12"/>
      <c r="S229" s="12" t="s">
        <v>14</v>
      </c>
      <c r="T229" s="12"/>
      <c r="U229" s="12"/>
      <c r="V229" s="31"/>
    </row>
    <row r="230" spans="1:22" ht="13.5" customHeight="1" x14ac:dyDescent="0.15">
      <c r="A230" s="30">
        <f t="shared" si="25"/>
        <v>225</v>
      </c>
      <c r="B230" s="10">
        <f>IF($N230="","",COUNTA($N$6:$N230))</f>
        <v>143</v>
      </c>
      <c r="C230" s="10" t="str">
        <f>IF(OR($K230="限特",$Q230="○"),"",SUMPRODUCT(($K$6:$K230&lt;&gt;"限特")*($Q$6:$Q230="")))</f>
        <v/>
      </c>
      <c r="D230" s="10" t="str">
        <f>IF(OR($K230&lt;&gt;"限特",$Q230="○"),"",SUMPRODUCT(($K$6:$K230="限特")*($Q$6:$Q230="")))</f>
        <v/>
      </c>
      <c r="E230" s="10" t="str">
        <f>IF($M230="","",SUMPRODUCT(($M$6:$M230&lt;&gt;"")*($R$6:$R230="")))</f>
        <v/>
      </c>
      <c r="F230" s="10">
        <f>IF(OR($K230="限特",$O230=""),"",SUMPRODUCT(($K$6:$K230&lt;&gt;"限特")*($O$6:$O230="○")))</f>
        <v>89</v>
      </c>
      <c r="G230" s="10" t="str">
        <f>IF(OR($K230&lt;&gt;"限特",$O230&lt;&gt;"○"),"",SUMPRODUCT(($K$6:$K230="限特")*($O$6:$O230="○")))</f>
        <v/>
      </c>
      <c r="H230" s="9" t="str">
        <f t="shared" si="29"/>
        <v>新潟県</v>
      </c>
      <c r="I230" s="10" t="s">
        <v>242</v>
      </c>
      <c r="J230" s="9" t="str">
        <f t="shared" si="28"/>
        <v>都道府県</v>
      </c>
      <c r="K230" s="10" t="s">
        <v>13</v>
      </c>
      <c r="L230" s="11" t="s">
        <v>242</v>
      </c>
      <c r="M230" s="15"/>
      <c r="N230" s="156" t="s">
        <v>17</v>
      </c>
      <c r="O230" s="13" t="s">
        <v>14</v>
      </c>
      <c r="P230" s="12" t="s">
        <v>14</v>
      </c>
      <c r="Q230" s="12" t="s">
        <v>14</v>
      </c>
      <c r="R230" s="12"/>
      <c r="S230" s="12" t="s">
        <v>14</v>
      </c>
      <c r="T230" s="12"/>
      <c r="U230" s="12"/>
      <c r="V230" s="31"/>
    </row>
    <row r="231" spans="1:22" ht="13.5" customHeight="1" x14ac:dyDescent="0.15">
      <c r="A231" s="30">
        <f t="shared" si="25"/>
        <v>226</v>
      </c>
      <c r="B231" s="10">
        <f>IF($N231="","",COUNTA($N$6:$N231))</f>
        <v>144</v>
      </c>
      <c r="C231" s="10" t="str">
        <f>IF(OR($K231="限特",$Q231="○"),"",SUMPRODUCT(($K$6:$K231&lt;&gt;"限特")*($Q$6:$Q231="")))</f>
        <v/>
      </c>
      <c r="D231" s="10" t="str">
        <f>IF(OR($K231&lt;&gt;"限特",$Q231="○"),"",SUMPRODUCT(($K$6:$K231="限特")*($Q$6:$Q231="")))</f>
        <v/>
      </c>
      <c r="E231" s="10" t="str">
        <f>IF($M231="","",SUMPRODUCT(($M$6:$M231&lt;&gt;"")*($R$6:$R231="")))</f>
        <v/>
      </c>
      <c r="F231" s="10" t="str">
        <f>IF(OR($K231="限特",$O231=""),"",SUMPRODUCT(($K$6:$K231&lt;&gt;"限特")*($O$6:$O231="○")))</f>
        <v/>
      </c>
      <c r="G231" s="10" t="str">
        <f>IF(OR($K231&lt;&gt;"限特",$O231&lt;&gt;"○"),"",SUMPRODUCT(($K$6:$K231="限特")*($O$6:$O231="○")))</f>
        <v/>
      </c>
      <c r="H231" s="9" t="str">
        <f t="shared" si="29"/>
        <v/>
      </c>
      <c r="I231" s="10" t="s">
        <v>242</v>
      </c>
      <c r="J231" s="9" t="str">
        <f t="shared" si="28"/>
        <v>政令市</v>
      </c>
      <c r="K231" s="10" t="s">
        <v>15</v>
      </c>
      <c r="L231" s="11" t="s">
        <v>243</v>
      </c>
      <c r="M231" s="15"/>
      <c r="N231" s="156" t="s">
        <v>17</v>
      </c>
      <c r="O231" s="13" t="s">
        <v>18</v>
      </c>
      <c r="P231" s="12" t="s">
        <v>14</v>
      </c>
      <c r="Q231" s="12" t="s">
        <v>14</v>
      </c>
      <c r="R231" s="12"/>
      <c r="S231" s="12" t="s">
        <v>14</v>
      </c>
      <c r="T231" s="12"/>
      <c r="U231" s="12"/>
      <c r="V231" s="31"/>
    </row>
    <row r="232" spans="1:22" ht="13.5" customHeight="1" x14ac:dyDescent="0.15">
      <c r="A232" s="30">
        <f t="shared" si="25"/>
        <v>227</v>
      </c>
      <c r="B232" s="10">
        <f>IF($N232="","",COUNTA($N$6:$N232))</f>
        <v>145</v>
      </c>
      <c r="C232" s="10" t="str">
        <f>IF(OR($K232="限特",$Q232="○"),"",SUMPRODUCT(($K$6:$K232&lt;&gt;"限特")*($Q$6:$Q232="")))</f>
        <v/>
      </c>
      <c r="D232" s="10" t="str">
        <f>IF(OR($K232&lt;&gt;"限特",$Q232="○"),"",SUMPRODUCT(($K$6:$K232="限特")*($Q$6:$Q232="")))</f>
        <v/>
      </c>
      <c r="E232" s="10" t="str">
        <f>IF($M232="","",SUMPRODUCT(($M$6:$M232&lt;&gt;"")*($R$6:$R232="")))</f>
        <v/>
      </c>
      <c r="F232" s="10">
        <f>IF(OR($K232="限特",$O232=""),"",SUMPRODUCT(($K$6:$K232&lt;&gt;"限特")*($O$6:$O232="○")))</f>
        <v>90</v>
      </c>
      <c r="G232" s="10" t="str">
        <f>IF(OR($K232&lt;&gt;"限特",$O232&lt;&gt;"○"),"",SUMPRODUCT(($K$6:$K232="限特")*($O$6:$O232="○")))</f>
        <v/>
      </c>
      <c r="H232" s="9" t="str">
        <f t="shared" si="29"/>
        <v/>
      </c>
      <c r="I232" s="10" t="s">
        <v>242</v>
      </c>
      <c r="J232" s="9" t="str">
        <f t="shared" si="28"/>
        <v>４条１項</v>
      </c>
      <c r="K232" s="10" t="s">
        <v>19</v>
      </c>
      <c r="L232" s="11" t="s">
        <v>244</v>
      </c>
      <c r="M232" s="15"/>
      <c r="N232" s="156" t="s">
        <v>17</v>
      </c>
      <c r="O232" s="13" t="s">
        <v>14</v>
      </c>
      <c r="P232" s="12" t="s">
        <v>14</v>
      </c>
      <c r="Q232" s="12" t="s">
        <v>14</v>
      </c>
      <c r="R232" s="12"/>
      <c r="S232" s="12" t="s">
        <v>14</v>
      </c>
      <c r="T232" s="12"/>
      <c r="U232" s="12"/>
      <c r="V232" s="31"/>
    </row>
    <row r="233" spans="1:22" ht="13.5" customHeight="1" x14ac:dyDescent="0.15">
      <c r="A233" s="30">
        <f t="shared" si="25"/>
        <v>228</v>
      </c>
      <c r="B233" s="10" t="str">
        <f>IF($N233="","",COUNTA($N$6:$N233))</f>
        <v/>
      </c>
      <c r="C233" s="10" t="str">
        <f>IF(OR($K233="限特",$Q233="○"),"",SUMPRODUCT(($K$6:$K233&lt;&gt;"限特")*($Q$6:$Q233="")))</f>
        <v/>
      </c>
      <c r="D233" s="10" t="str">
        <f>IF(OR($K233&lt;&gt;"限特",$Q233="○"),"",SUMPRODUCT(($K$6:$K233="限特")*($Q$6:$Q233="")))</f>
        <v/>
      </c>
      <c r="E233" s="10" t="str">
        <f>IF($M233="","",SUMPRODUCT(($M$6:$M233&lt;&gt;"")*($R$6:$R233="")))</f>
        <v/>
      </c>
      <c r="F233" s="10" t="str">
        <f>IF(OR($K233="限特",$O233=""),"",SUMPRODUCT(($K$6:$K233&lt;&gt;"限特")*($O$6:$O233="○")))</f>
        <v/>
      </c>
      <c r="G233" s="10" t="str">
        <f>IF(OR($K233&lt;&gt;"限特",$O233&lt;&gt;"○"),"",SUMPRODUCT(($K$6:$K233="限特")*($O$6:$O233="○")))</f>
        <v/>
      </c>
      <c r="H233" s="9" t="str">
        <f t="shared" si="29"/>
        <v/>
      </c>
      <c r="I233" s="10" t="s">
        <v>242</v>
      </c>
      <c r="J233" s="9" t="str">
        <f t="shared" si="28"/>
        <v>４条２項</v>
      </c>
      <c r="K233" s="10" t="s">
        <v>22</v>
      </c>
      <c r="L233" s="11" t="s">
        <v>245</v>
      </c>
      <c r="M233" s="15"/>
      <c r="N233" s="156"/>
      <c r="O233" s="13" t="s">
        <v>18</v>
      </c>
      <c r="P233" s="12" t="s">
        <v>14</v>
      </c>
      <c r="Q233" s="12" t="s">
        <v>14</v>
      </c>
      <c r="R233" s="12"/>
      <c r="S233" s="12" t="s">
        <v>14</v>
      </c>
      <c r="T233" s="12"/>
      <c r="U233" s="12"/>
      <c r="V233" s="31"/>
    </row>
    <row r="234" spans="1:22" ht="13.5" customHeight="1" x14ac:dyDescent="0.15">
      <c r="A234" s="30">
        <f t="shared" si="25"/>
        <v>229</v>
      </c>
      <c r="B234" s="10" t="str">
        <f>IF($N234="","",COUNTA($N$6:$N234))</f>
        <v/>
      </c>
      <c r="C234" s="10" t="str">
        <f>IF(OR($K234="限特",$Q234="○"),"",SUMPRODUCT(($K$6:$K234&lt;&gt;"限特")*($Q$6:$Q234="")))</f>
        <v/>
      </c>
      <c r="D234" s="10" t="str">
        <f>IF(OR($K234&lt;&gt;"限特",$Q234="○"),"",SUMPRODUCT(($K$6:$K234="限特")*($Q$6:$Q234="")))</f>
        <v/>
      </c>
      <c r="E234" s="10" t="str">
        <f>IF($M234="","",SUMPRODUCT(($M$6:$M234&lt;&gt;"")*($R$6:$R234="")))</f>
        <v/>
      </c>
      <c r="F234" s="10">
        <f>IF(OR($K234="限特",$O234=""),"",SUMPRODUCT(($K$6:$K234&lt;&gt;"限特")*($O$6:$O234="○")))</f>
        <v>91</v>
      </c>
      <c r="G234" s="10" t="str">
        <f>IF(OR($K234&lt;&gt;"限特",$O234&lt;&gt;"○"),"",SUMPRODUCT(($K$6:$K234="限特")*($O$6:$O234="○")))</f>
        <v/>
      </c>
      <c r="H234" s="9" t="str">
        <f t="shared" si="29"/>
        <v/>
      </c>
      <c r="I234" s="10" t="s">
        <v>242</v>
      </c>
      <c r="J234" s="9" t="str">
        <f t="shared" si="28"/>
        <v>〃</v>
      </c>
      <c r="K234" s="10" t="s">
        <v>22</v>
      </c>
      <c r="L234" s="11" t="s">
        <v>246</v>
      </c>
      <c r="M234" s="15"/>
      <c r="N234" s="156"/>
      <c r="O234" s="13" t="s">
        <v>14</v>
      </c>
      <c r="P234" s="12" t="s">
        <v>14</v>
      </c>
      <c r="Q234" s="12" t="s">
        <v>14</v>
      </c>
      <c r="R234" s="12"/>
      <c r="S234" s="12" t="s">
        <v>14</v>
      </c>
      <c r="T234" s="12"/>
      <c r="U234" s="12"/>
      <c r="V234" s="31"/>
    </row>
    <row r="235" spans="1:22" ht="13.5" customHeight="1" x14ac:dyDescent="0.15">
      <c r="A235" s="30">
        <f t="shared" si="25"/>
        <v>230</v>
      </c>
      <c r="B235" s="10">
        <f>IF($N235="","",COUNTA($N$6:$N235))</f>
        <v>146</v>
      </c>
      <c r="C235" s="10" t="str">
        <f>IF(OR($K235="限特",$Q235="○"),"",SUMPRODUCT(($K$6:$K235&lt;&gt;"限特")*($Q$6:$Q235="")))</f>
        <v/>
      </c>
      <c r="D235" s="10" t="str">
        <f>IF(OR($K235&lt;&gt;"限特",$Q235="○"),"",SUMPRODUCT(($K$6:$K235="限特")*($Q$6:$Q235="")))</f>
        <v/>
      </c>
      <c r="E235" s="10" t="str">
        <f>IF($M235="","",SUMPRODUCT(($M$6:$M235&lt;&gt;"")*($R$6:$R235="")))</f>
        <v/>
      </c>
      <c r="F235" s="10">
        <f>IF(OR($K235="限特",$O235=""),"",SUMPRODUCT(($K$6:$K235&lt;&gt;"限特")*($O$6:$O235="○")))</f>
        <v>92</v>
      </c>
      <c r="G235" s="10" t="str">
        <f>IF(OR($K235&lt;&gt;"限特",$O235&lt;&gt;"○"),"",SUMPRODUCT(($K$6:$K235="限特")*($O$6:$O235="○")))</f>
        <v/>
      </c>
      <c r="H235" s="9" t="str">
        <f t="shared" si="29"/>
        <v/>
      </c>
      <c r="I235" s="10" t="s">
        <v>242</v>
      </c>
      <c r="J235" s="9" t="str">
        <f t="shared" si="28"/>
        <v>〃</v>
      </c>
      <c r="K235" s="10" t="s">
        <v>22</v>
      </c>
      <c r="L235" s="11" t="s">
        <v>247</v>
      </c>
      <c r="M235" s="15"/>
      <c r="N235" s="156" t="s">
        <v>17</v>
      </c>
      <c r="O235" s="13" t="s">
        <v>14</v>
      </c>
      <c r="P235" s="12" t="s">
        <v>14</v>
      </c>
      <c r="Q235" s="12" t="s">
        <v>14</v>
      </c>
      <c r="R235" s="12"/>
      <c r="S235" s="12" t="s">
        <v>14</v>
      </c>
      <c r="T235" s="12"/>
      <c r="U235" s="12"/>
      <c r="V235" s="31"/>
    </row>
    <row r="236" spans="1:22" ht="13.5" customHeight="1" x14ac:dyDescent="0.15">
      <c r="A236" s="30">
        <f t="shared" si="25"/>
        <v>231</v>
      </c>
      <c r="B236" s="10">
        <f>IF($N236="","",COUNTA($N$6:$N236))</f>
        <v>147</v>
      </c>
      <c r="C236" s="10" t="str">
        <f>IF(OR($K236="限特",$Q236="○"),"",SUMPRODUCT(($K$6:$K236&lt;&gt;"限特")*($Q$6:$Q236="")))</f>
        <v/>
      </c>
      <c r="D236" s="10" t="str">
        <f>IF(OR($K236&lt;&gt;"限特",$Q236="○"),"",SUMPRODUCT(($K$6:$K236="限特")*($Q$6:$Q236="")))</f>
        <v/>
      </c>
      <c r="E236" s="10" t="str">
        <f>IF($M236="","",SUMPRODUCT(($M$6:$M236&lt;&gt;"")*($R$6:$R236="")))</f>
        <v/>
      </c>
      <c r="F236" s="10">
        <f>IF(OR($K236="限特",$O236=""),"",SUMPRODUCT(($K$6:$K236&lt;&gt;"限特")*($O$6:$O236="○")))</f>
        <v>93</v>
      </c>
      <c r="G236" s="10" t="str">
        <f>IF(OR($K236&lt;&gt;"限特",$O236&lt;&gt;"○"),"",SUMPRODUCT(($K$6:$K236="限特")*($O$6:$O236="○")))</f>
        <v/>
      </c>
      <c r="H236" s="9" t="str">
        <f t="shared" si="29"/>
        <v/>
      </c>
      <c r="I236" s="10" t="s">
        <v>242</v>
      </c>
      <c r="J236" s="9" t="str">
        <f t="shared" si="28"/>
        <v>〃</v>
      </c>
      <c r="K236" s="10" t="s">
        <v>22</v>
      </c>
      <c r="L236" s="11" t="s">
        <v>248</v>
      </c>
      <c r="M236" s="15"/>
      <c r="N236" s="156" t="s">
        <v>17</v>
      </c>
      <c r="O236" s="13" t="s">
        <v>14</v>
      </c>
      <c r="P236" s="12" t="s">
        <v>14</v>
      </c>
      <c r="Q236" s="12" t="s">
        <v>14</v>
      </c>
      <c r="R236" s="12"/>
      <c r="S236" s="12" t="s">
        <v>14</v>
      </c>
      <c r="T236" s="12"/>
      <c r="U236" s="12"/>
      <c r="V236" s="31"/>
    </row>
    <row r="237" spans="1:22" ht="13.5" customHeight="1" x14ac:dyDescent="0.15">
      <c r="A237" s="30">
        <f t="shared" si="25"/>
        <v>232</v>
      </c>
      <c r="B237" s="10">
        <f>IF($N237="","",COUNTA($N$6:$N237))</f>
        <v>148</v>
      </c>
      <c r="C237" s="10" t="str">
        <f>IF(OR($K237="限特",$Q237="○"),"",SUMPRODUCT(($K$6:$K237&lt;&gt;"限特")*($Q$6:$Q237="")))</f>
        <v/>
      </c>
      <c r="D237" s="10" t="str">
        <f>IF(OR($K237&lt;&gt;"限特",$Q237="○"),"",SUMPRODUCT(($K$6:$K237="限特")*($Q$6:$Q237="")))</f>
        <v/>
      </c>
      <c r="E237" s="10" t="str">
        <f>IF($M237="","",SUMPRODUCT(($M$6:$M237&lt;&gt;"")*($R$6:$R237="")))</f>
        <v/>
      </c>
      <c r="F237" s="10">
        <f>IF(OR($K237="限特",$O237=""),"",SUMPRODUCT(($K$6:$K237&lt;&gt;"限特")*($O$6:$O237="○")))</f>
        <v>94</v>
      </c>
      <c r="G237" s="10" t="str">
        <f>IF(OR($K237&lt;&gt;"限特",$O237&lt;&gt;"○"),"",SUMPRODUCT(($K$6:$K237="限特")*($O$6:$O237="○")))</f>
        <v/>
      </c>
      <c r="H237" s="9" t="str">
        <f t="shared" si="29"/>
        <v>富山県</v>
      </c>
      <c r="I237" s="10" t="s">
        <v>249</v>
      </c>
      <c r="J237" s="9" t="str">
        <f t="shared" si="28"/>
        <v>都道府県</v>
      </c>
      <c r="K237" s="10" t="s">
        <v>13</v>
      </c>
      <c r="L237" s="11" t="s">
        <v>249</v>
      </c>
      <c r="M237" s="15"/>
      <c r="N237" s="156" t="s">
        <v>17</v>
      </c>
      <c r="O237" s="13" t="s">
        <v>14</v>
      </c>
      <c r="P237" s="12" t="s">
        <v>14</v>
      </c>
      <c r="Q237" s="12" t="s">
        <v>14</v>
      </c>
      <c r="R237" s="12"/>
      <c r="S237" s="12" t="s">
        <v>14</v>
      </c>
      <c r="T237" s="12"/>
      <c r="U237" s="12"/>
      <c r="V237" s="31"/>
    </row>
    <row r="238" spans="1:22" ht="13.5" customHeight="1" x14ac:dyDescent="0.15">
      <c r="A238" s="30">
        <f t="shared" si="25"/>
        <v>233</v>
      </c>
      <c r="B238" s="10">
        <f>IF($N238="","",COUNTA($N$6:$N238))</f>
        <v>149</v>
      </c>
      <c r="C238" s="10" t="str">
        <f>IF(OR($K238="限特",$Q238="○"),"",SUMPRODUCT(($K$6:$K238&lt;&gt;"限特")*($Q$6:$Q238="")))</f>
        <v/>
      </c>
      <c r="D238" s="10" t="str">
        <f>IF(OR($K238&lt;&gt;"限特",$Q238="○"),"",SUMPRODUCT(($K$6:$K238="限特")*($Q$6:$Q238="")))</f>
        <v/>
      </c>
      <c r="E238" s="10" t="str">
        <f>IF($M238="","",SUMPRODUCT(($M$6:$M238&lt;&gt;"")*($R$6:$R238="")))</f>
        <v/>
      </c>
      <c r="F238" s="10" t="str">
        <f>IF(OR($K238="限特",$O238=""),"",SUMPRODUCT(($K$6:$K238&lt;&gt;"限特")*($O$6:$O238="○")))</f>
        <v/>
      </c>
      <c r="G238" s="10" t="str">
        <f>IF(OR($K238&lt;&gt;"限特",$O238&lt;&gt;"○"),"",SUMPRODUCT(($K$6:$K238="限特")*($O$6:$O238="○")))</f>
        <v/>
      </c>
      <c r="H238" s="9" t="str">
        <f t="shared" si="29"/>
        <v/>
      </c>
      <c r="I238" s="10" t="s">
        <v>249</v>
      </c>
      <c r="J238" s="9" t="str">
        <f t="shared" si="28"/>
        <v>４条１項</v>
      </c>
      <c r="K238" s="10" t="s">
        <v>19</v>
      </c>
      <c r="L238" s="11" t="s">
        <v>250</v>
      </c>
      <c r="M238" s="15"/>
      <c r="N238" s="156" t="s">
        <v>17</v>
      </c>
      <c r="O238" s="13" t="s">
        <v>18</v>
      </c>
      <c r="P238" s="12" t="s">
        <v>14</v>
      </c>
      <c r="Q238" s="12" t="s">
        <v>14</v>
      </c>
      <c r="R238" s="12"/>
      <c r="S238" s="12" t="s">
        <v>14</v>
      </c>
      <c r="T238" s="12"/>
      <c r="U238" s="12"/>
      <c r="V238" s="31"/>
    </row>
    <row r="239" spans="1:22" ht="13.5" customHeight="1" x14ac:dyDescent="0.15">
      <c r="A239" s="30">
        <f t="shared" si="25"/>
        <v>234</v>
      </c>
      <c r="B239" s="10" t="str">
        <f>IF($N239="","",COUNTA($N$6:$N239))</f>
        <v/>
      </c>
      <c r="C239" s="10" t="str">
        <f>IF(OR($K239="限特",$Q239="○"),"",SUMPRODUCT(($K$6:$K239&lt;&gt;"限特")*($Q$6:$Q239="")))</f>
        <v/>
      </c>
      <c r="D239" s="10" t="str">
        <f>IF(OR($K239&lt;&gt;"限特",$Q239="○"),"",SUMPRODUCT(($K$6:$K239="限特")*($Q$6:$Q239="")))</f>
        <v/>
      </c>
      <c r="E239" s="10" t="str">
        <f>IF($M239="","",SUMPRODUCT(($M$6:$M239&lt;&gt;"")*($R$6:$R239="")))</f>
        <v/>
      </c>
      <c r="F239" s="10" t="str">
        <f>IF(OR($K239="限特",$O239=""),"",SUMPRODUCT(($K$6:$K239&lt;&gt;"限特")*($O$6:$O239="○")))</f>
        <v/>
      </c>
      <c r="G239" s="10" t="str">
        <f>IF(OR($K239&lt;&gt;"限特",$O239&lt;&gt;"○"),"",SUMPRODUCT(($K$6:$K239="限特")*($O$6:$O239="○")))</f>
        <v/>
      </c>
      <c r="H239" s="9" t="str">
        <f t="shared" si="29"/>
        <v/>
      </c>
      <c r="I239" s="10" t="s">
        <v>249</v>
      </c>
      <c r="J239" s="9" t="str">
        <f t="shared" si="28"/>
        <v>４条２項</v>
      </c>
      <c r="K239" s="10" t="s">
        <v>22</v>
      </c>
      <c r="L239" s="11" t="s">
        <v>251</v>
      </c>
      <c r="M239" s="15"/>
      <c r="N239" s="156"/>
      <c r="O239" s="13" t="s">
        <v>18</v>
      </c>
      <c r="P239" s="12" t="s">
        <v>14</v>
      </c>
      <c r="Q239" s="12" t="s">
        <v>14</v>
      </c>
      <c r="R239" s="12"/>
      <c r="S239" s="12"/>
      <c r="T239" s="12"/>
      <c r="U239" s="12"/>
      <c r="V239" s="31"/>
    </row>
    <row r="240" spans="1:22" ht="13.5" customHeight="1" x14ac:dyDescent="0.15">
      <c r="A240" s="30">
        <f t="shared" si="25"/>
        <v>235</v>
      </c>
      <c r="B240" s="10">
        <f>IF($N240="","",COUNTA($N$6:$N240))</f>
        <v>150</v>
      </c>
      <c r="C240" s="10" t="str">
        <f>IF(OR($K240="限特",$Q240="○"),"",SUMPRODUCT(($K$6:$K240&lt;&gt;"限特")*($Q$6:$Q240="")))</f>
        <v/>
      </c>
      <c r="D240" s="10" t="str">
        <f>IF(OR($K240&lt;&gt;"限特",$Q240="○"),"",SUMPRODUCT(($K$6:$K240="限特")*($Q$6:$Q240="")))</f>
        <v/>
      </c>
      <c r="E240" s="10" t="str">
        <f>IF($M240="","",SUMPRODUCT(($M$6:$M240&lt;&gt;"")*($R$6:$R240="")))</f>
        <v/>
      </c>
      <c r="F240" s="10">
        <f>IF(OR($K240="限特",$O240=""),"",SUMPRODUCT(($K$6:$K240&lt;&gt;"限特")*($O$6:$O240="○")))</f>
        <v>95</v>
      </c>
      <c r="G240" s="10" t="str">
        <f>IF(OR($K240&lt;&gt;"限特",$O240&lt;&gt;"○"),"",SUMPRODUCT(($K$6:$K240="限特")*($O$6:$O240="○")))</f>
        <v/>
      </c>
      <c r="H240" s="9" t="str">
        <f t="shared" si="29"/>
        <v>石川県</v>
      </c>
      <c r="I240" s="10" t="s">
        <v>252</v>
      </c>
      <c r="J240" s="9" t="str">
        <f t="shared" si="28"/>
        <v>都道府県</v>
      </c>
      <c r="K240" s="10" t="s">
        <v>13</v>
      </c>
      <c r="L240" s="11" t="s">
        <v>252</v>
      </c>
      <c r="M240" s="15"/>
      <c r="N240" s="156" t="s">
        <v>17</v>
      </c>
      <c r="O240" s="13" t="s">
        <v>14</v>
      </c>
      <c r="P240" s="12" t="s">
        <v>14</v>
      </c>
      <c r="Q240" s="12" t="s">
        <v>14</v>
      </c>
      <c r="R240" s="12"/>
      <c r="S240" s="12" t="s">
        <v>14</v>
      </c>
      <c r="T240" s="12"/>
      <c r="U240" s="12"/>
      <c r="V240" s="31"/>
    </row>
    <row r="241" spans="1:22" ht="13.5" customHeight="1" x14ac:dyDescent="0.15">
      <c r="A241" s="30">
        <f t="shared" si="25"/>
        <v>236</v>
      </c>
      <c r="B241" s="10" t="str">
        <f>IF($N241="","",COUNTA($N$6:$N241))</f>
        <v/>
      </c>
      <c r="C241" s="10" t="str">
        <f>IF(OR($K241="限特",$Q241="○"),"",SUMPRODUCT(($K$6:$K241&lt;&gt;"限特")*($Q$6:$Q241="")))</f>
        <v/>
      </c>
      <c r="D241" s="10" t="str">
        <f>IF(OR($K241&lt;&gt;"限特",$Q241="○"),"",SUMPRODUCT(($K$6:$K241="限特")*($Q$6:$Q241="")))</f>
        <v/>
      </c>
      <c r="E241" s="10" t="str">
        <f>IF($M241="","",SUMPRODUCT(($M$6:$M241&lt;&gt;"")*($R$6:$R241="")))</f>
        <v/>
      </c>
      <c r="F241" s="10">
        <f>IF(OR($K241="限特",$O241=""),"",SUMPRODUCT(($K$6:$K241&lt;&gt;"限特")*($O$6:$O241="○")))</f>
        <v>96</v>
      </c>
      <c r="G241" s="10" t="str">
        <f>IF(OR($K241&lt;&gt;"限特",$O241&lt;&gt;"○"),"",SUMPRODUCT(($K$6:$K241="限特")*($O$6:$O241="○")))</f>
        <v/>
      </c>
      <c r="H241" s="9" t="str">
        <f t="shared" si="29"/>
        <v/>
      </c>
      <c r="I241" s="10" t="s">
        <v>252</v>
      </c>
      <c r="J241" s="9" t="str">
        <f t="shared" si="28"/>
        <v>４条１項</v>
      </c>
      <c r="K241" s="10" t="s">
        <v>19</v>
      </c>
      <c r="L241" s="11" t="s">
        <v>253</v>
      </c>
      <c r="M241" s="15"/>
      <c r="N241" s="156"/>
      <c r="O241" s="13" t="s">
        <v>14</v>
      </c>
      <c r="P241" s="12" t="s">
        <v>14</v>
      </c>
      <c r="Q241" s="12" t="s">
        <v>14</v>
      </c>
      <c r="R241" s="12"/>
      <c r="S241" s="12" t="s">
        <v>14</v>
      </c>
      <c r="T241" s="12"/>
      <c r="U241" s="12"/>
      <c r="V241" s="31"/>
    </row>
    <row r="242" spans="1:22" ht="13.5" customHeight="1" x14ac:dyDescent="0.15">
      <c r="A242" s="30">
        <f t="shared" si="25"/>
        <v>237</v>
      </c>
      <c r="B242" s="10" t="str">
        <f>IF($N242="","",COUNTA($N$6:$N242))</f>
        <v/>
      </c>
      <c r="C242" s="10">
        <f>IF(OR($K242="限特",$Q242="○"),"",SUMPRODUCT(($K$6:$K242&lt;&gt;"限特")*($Q$6:$Q242="")))</f>
        <v>1</v>
      </c>
      <c r="D242" s="10" t="str">
        <f>IF(OR($K242&lt;&gt;"限特",$Q242="○"),"",SUMPRODUCT(($K$6:$K242="限特")*($Q$6:$Q242="")))</f>
        <v/>
      </c>
      <c r="E242" s="10" t="str">
        <f>IF($M242="","",SUMPRODUCT(($M$6:$M242&lt;&gt;"")*($R$6:$R242="")))</f>
        <v/>
      </c>
      <c r="F242" s="10" t="str">
        <f>IF(OR($K242="限特",$O242=""),"",SUMPRODUCT(($K$6:$K242&lt;&gt;"限特")*($O$6:$O242="○")))</f>
        <v/>
      </c>
      <c r="G242" s="10" t="str">
        <f>IF(OR($K242&lt;&gt;"限特",$O242&lt;&gt;"○"),"",SUMPRODUCT(($K$6:$K242="限特")*($O$6:$O242="○")))</f>
        <v/>
      </c>
      <c r="H242" s="9" t="str">
        <f t="shared" si="29"/>
        <v/>
      </c>
      <c r="I242" s="10" t="s">
        <v>252</v>
      </c>
      <c r="J242" s="9" t="str">
        <f t="shared" si="28"/>
        <v>４条２項</v>
      </c>
      <c r="K242" s="10" t="s">
        <v>22</v>
      </c>
      <c r="L242" s="11" t="s">
        <v>254</v>
      </c>
      <c r="M242" s="15"/>
      <c r="N242" s="156"/>
      <c r="O242" s="13" t="s">
        <v>18</v>
      </c>
      <c r="P242" s="12" t="s">
        <v>18</v>
      </c>
      <c r="Q242" s="12" t="s">
        <v>18</v>
      </c>
      <c r="R242" s="12"/>
      <c r="S242" s="12"/>
      <c r="T242" s="12"/>
      <c r="U242" s="12"/>
      <c r="V242" s="31"/>
    </row>
    <row r="243" spans="1:22" ht="13.5" customHeight="1" x14ac:dyDescent="0.15">
      <c r="A243" s="30">
        <f t="shared" si="25"/>
        <v>238</v>
      </c>
      <c r="B243" s="10" t="str">
        <f>IF($N243="","",COUNTA($N$6:$N243))</f>
        <v/>
      </c>
      <c r="C243" s="10">
        <f>IF(OR($K243="限特",$Q243="○"),"",SUMPRODUCT(($K$6:$K243&lt;&gt;"限特")*($Q$6:$Q243="")))</f>
        <v>2</v>
      </c>
      <c r="D243" s="10" t="str">
        <f>IF(OR($K243&lt;&gt;"限特",$Q243="○"),"",SUMPRODUCT(($K$6:$K243="限特")*($Q$6:$Q243="")))</f>
        <v/>
      </c>
      <c r="E243" s="10" t="str">
        <f>IF($M243="","",SUMPRODUCT(($M$6:$M243&lt;&gt;"")*($R$6:$R243="")))</f>
        <v/>
      </c>
      <c r="F243" s="10" t="str">
        <f>IF(OR($K243="限特",$O243=""),"",SUMPRODUCT(($K$6:$K243&lt;&gt;"限特")*($O$6:$O243="○")))</f>
        <v/>
      </c>
      <c r="G243" s="10" t="str">
        <f>IF(OR($K243&lt;&gt;"限特",$O243&lt;&gt;"○"),"",SUMPRODUCT(($K$6:$K243="限特")*($O$6:$O243="○")))</f>
        <v/>
      </c>
      <c r="H243" s="9" t="str">
        <f t="shared" si="29"/>
        <v/>
      </c>
      <c r="I243" s="10" t="s">
        <v>252</v>
      </c>
      <c r="J243" s="9" t="str">
        <f t="shared" si="28"/>
        <v>〃</v>
      </c>
      <c r="K243" s="10" t="s">
        <v>22</v>
      </c>
      <c r="L243" s="11" t="s">
        <v>255</v>
      </c>
      <c r="M243" s="15"/>
      <c r="N243" s="156"/>
      <c r="O243" s="13" t="s">
        <v>18</v>
      </c>
      <c r="P243" s="12" t="s">
        <v>18</v>
      </c>
      <c r="Q243" s="12" t="s">
        <v>18</v>
      </c>
      <c r="R243" s="12"/>
      <c r="S243" s="12"/>
      <c r="T243" s="12"/>
      <c r="U243" s="12"/>
      <c r="V243" s="31"/>
    </row>
    <row r="244" spans="1:22" ht="13.5" customHeight="1" x14ac:dyDescent="0.15">
      <c r="A244" s="30">
        <f t="shared" si="25"/>
        <v>239</v>
      </c>
      <c r="B244" s="10" t="str">
        <f>IF($N244="","",COUNTA($N$6:$N244))</f>
        <v/>
      </c>
      <c r="C244" s="10" t="str">
        <f>IF(OR($K244="限特",$Q244="○"),"",SUMPRODUCT(($K$6:$K244&lt;&gt;"限特")*($Q$6:$Q244="")))</f>
        <v/>
      </c>
      <c r="D244" s="10" t="str">
        <f>IF(OR($K244&lt;&gt;"限特",$Q244="○"),"",SUMPRODUCT(($K$6:$K244="限特")*($Q$6:$Q244="")))</f>
        <v/>
      </c>
      <c r="E244" s="10" t="str">
        <f>IF($M244="","",SUMPRODUCT(($M$6:$M244&lt;&gt;"")*($R$6:$R244="")))</f>
        <v/>
      </c>
      <c r="F244" s="10" t="str">
        <f>IF(OR($K244="限特",$O244=""),"",SUMPRODUCT(($K$6:$K244&lt;&gt;"限特")*($O$6:$O244="○")))</f>
        <v/>
      </c>
      <c r="G244" s="10" t="str">
        <f>IF(OR($K244&lt;&gt;"限特",$O244&lt;&gt;"○"),"",SUMPRODUCT(($K$6:$K244="限特")*($O$6:$O244="○")))</f>
        <v/>
      </c>
      <c r="H244" s="9" t="str">
        <f t="shared" si="29"/>
        <v/>
      </c>
      <c r="I244" s="10" t="s">
        <v>252</v>
      </c>
      <c r="J244" s="9" t="str">
        <f t="shared" si="28"/>
        <v>〃</v>
      </c>
      <c r="K244" s="10" t="s">
        <v>22</v>
      </c>
      <c r="L244" s="11" t="s">
        <v>256</v>
      </c>
      <c r="M244" s="15"/>
      <c r="N244" s="156"/>
      <c r="O244" s="13" t="s">
        <v>18</v>
      </c>
      <c r="P244" s="12" t="s">
        <v>14</v>
      </c>
      <c r="Q244" s="12" t="s">
        <v>14</v>
      </c>
      <c r="R244" s="12"/>
      <c r="S244" s="12" t="s">
        <v>14</v>
      </c>
      <c r="T244" s="12"/>
      <c r="U244" s="12"/>
      <c r="V244" s="31"/>
    </row>
    <row r="245" spans="1:22" ht="13.5" customHeight="1" x14ac:dyDescent="0.15">
      <c r="A245" s="30">
        <f t="shared" si="25"/>
        <v>240</v>
      </c>
      <c r="B245" s="10">
        <f>IF($N245="","",COUNTA($N$6:$N245))</f>
        <v>151</v>
      </c>
      <c r="C245" s="10" t="str">
        <f>IF(OR($K245="限特",$Q245="○"),"",SUMPRODUCT(($K$6:$K245&lt;&gt;"限特")*($Q$6:$Q245="")))</f>
        <v/>
      </c>
      <c r="D245" s="10" t="str">
        <f>IF(OR($K245&lt;&gt;"限特",$Q245="○"),"",SUMPRODUCT(($K$6:$K245="限特")*($Q$6:$Q245="")))</f>
        <v/>
      </c>
      <c r="E245" s="10" t="str">
        <f>IF($M245="","",SUMPRODUCT(($M$6:$M245&lt;&gt;"")*($R$6:$R245="")))</f>
        <v/>
      </c>
      <c r="F245" s="10">
        <f>IF(OR($K245="限特",$O245=""),"",SUMPRODUCT(($K$6:$K245&lt;&gt;"限特")*($O$6:$O245="○")))</f>
        <v>97</v>
      </c>
      <c r="G245" s="10" t="str">
        <f>IF(OR($K245&lt;&gt;"限特",$O245&lt;&gt;"○"),"",SUMPRODUCT(($K$6:$K245="限特")*($O$6:$O245="○")))</f>
        <v/>
      </c>
      <c r="H245" s="9" t="str">
        <f t="shared" si="29"/>
        <v/>
      </c>
      <c r="I245" s="10" t="s">
        <v>252</v>
      </c>
      <c r="J245" s="9" t="str">
        <f t="shared" si="28"/>
        <v>〃</v>
      </c>
      <c r="K245" s="10" t="s">
        <v>22</v>
      </c>
      <c r="L245" s="11" t="s">
        <v>257</v>
      </c>
      <c r="M245" s="15"/>
      <c r="N245" s="156" t="s">
        <v>17</v>
      </c>
      <c r="O245" s="13" t="s">
        <v>14</v>
      </c>
      <c r="P245" s="12" t="s">
        <v>14</v>
      </c>
      <c r="Q245" s="12" t="s">
        <v>14</v>
      </c>
      <c r="R245" s="12"/>
      <c r="S245" s="12" t="s">
        <v>14</v>
      </c>
      <c r="T245" s="12"/>
      <c r="U245" s="12"/>
      <c r="V245" s="31"/>
    </row>
    <row r="246" spans="1:22" ht="13.5" customHeight="1" x14ac:dyDescent="0.15">
      <c r="A246" s="30">
        <f t="shared" si="25"/>
        <v>241</v>
      </c>
      <c r="B246" s="10">
        <f>IF($N246="","",COUNTA($N$6:$N246))</f>
        <v>152</v>
      </c>
      <c r="C246" s="10" t="str">
        <f>IF(OR($K246="限特",$Q246="○"),"",SUMPRODUCT(($K$6:$K246&lt;&gt;"限特")*($Q$6:$Q246="")))</f>
        <v/>
      </c>
      <c r="D246" s="10" t="str">
        <f>IF(OR($K246&lt;&gt;"限特",$Q246="○"),"",SUMPRODUCT(($K$6:$K246="限特")*($Q$6:$Q246="")))</f>
        <v/>
      </c>
      <c r="E246" s="10" t="str">
        <f>IF($M246="","",SUMPRODUCT(($M$6:$M246&lt;&gt;"")*($R$6:$R246="")))</f>
        <v/>
      </c>
      <c r="F246" s="10" t="str">
        <f>IF(OR($K246="限特",$O246=""),"",SUMPRODUCT(($K$6:$K246&lt;&gt;"限特")*($O$6:$O246="○")))</f>
        <v/>
      </c>
      <c r="G246" s="10">
        <f>IF(OR($K246&lt;&gt;"限特",$O246&lt;&gt;"○"),"",SUMPRODUCT(($K$6:$K246="限特")*($O$6:$O246="○")))</f>
        <v>35</v>
      </c>
      <c r="H246" s="9" t="str">
        <f t="shared" si="29"/>
        <v/>
      </c>
      <c r="I246" s="10" t="s">
        <v>252</v>
      </c>
      <c r="J246" s="9" t="str">
        <f t="shared" si="28"/>
        <v>限特</v>
      </c>
      <c r="K246" s="10" t="s">
        <v>30</v>
      </c>
      <c r="L246" s="11" t="s">
        <v>258</v>
      </c>
      <c r="M246" s="15"/>
      <c r="N246" s="156" t="s">
        <v>17</v>
      </c>
      <c r="O246" s="13" t="s">
        <v>14</v>
      </c>
      <c r="P246" s="12" t="s">
        <v>14</v>
      </c>
      <c r="Q246" s="12" t="s">
        <v>14</v>
      </c>
      <c r="R246" s="12"/>
      <c r="S246" s="12" t="s">
        <v>14</v>
      </c>
      <c r="T246" s="12"/>
      <c r="U246" s="12"/>
      <c r="V246" s="31"/>
    </row>
    <row r="247" spans="1:22" ht="13.5" customHeight="1" x14ac:dyDescent="0.15">
      <c r="A247" s="30">
        <f t="shared" si="25"/>
        <v>242</v>
      </c>
      <c r="B247" s="10" t="str">
        <f>IF($N247="","",COUNTA($N$6:$N247))</f>
        <v/>
      </c>
      <c r="C247" s="10" t="str">
        <f>IF(OR($K247="限特",$Q247="○"),"",SUMPRODUCT(($K$6:$K247&lt;&gt;"限特")*($Q$6:$Q247="")))</f>
        <v/>
      </c>
      <c r="D247" s="10" t="str">
        <f>IF(OR($K247&lt;&gt;"限特",$Q247="○"),"",SUMPRODUCT(($K$6:$K247="限特")*($Q$6:$Q247="")))</f>
        <v/>
      </c>
      <c r="E247" s="10" t="str">
        <f>IF($M247="","",SUMPRODUCT(($M$6:$M247&lt;&gt;"")*($R$6:$R247="")))</f>
        <v/>
      </c>
      <c r="F247" s="10">
        <f>IF(OR($K247="限特",$O247=""),"",SUMPRODUCT(($K$6:$K247&lt;&gt;"限特")*($O$6:$O247="○")))</f>
        <v>98</v>
      </c>
      <c r="G247" s="10" t="str">
        <f>IF(OR($K247&lt;&gt;"限特",$O247&lt;&gt;"○"),"",SUMPRODUCT(($K$6:$K247="限特")*($O$6:$O247="○")))</f>
        <v/>
      </c>
      <c r="H247" s="9" t="str">
        <f t="shared" si="29"/>
        <v/>
      </c>
      <c r="I247" s="10" t="s">
        <v>252</v>
      </c>
      <c r="J247" s="9" t="str">
        <f t="shared" si="28"/>
        <v>４条２項</v>
      </c>
      <c r="K247" s="10" t="s">
        <v>22</v>
      </c>
      <c r="L247" s="11" t="s">
        <v>259</v>
      </c>
      <c r="M247" s="15"/>
      <c r="N247" s="156"/>
      <c r="O247" s="13" t="s">
        <v>14</v>
      </c>
      <c r="P247" s="12" t="s">
        <v>14</v>
      </c>
      <c r="Q247" s="12" t="s">
        <v>14</v>
      </c>
      <c r="R247" s="12"/>
      <c r="S247" s="12" t="s">
        <v>14</v>
      </c>
      <c r="T247" s="12"/>
      <c r="U247" s="12"/>
      <c r="V247" s="31"/>
    </row>
    <row r="248" spans="1:22" ht="13.5" customHeight="1" x14ac:dyDescent="0.15">
      <c r="A248" s="30">
        <f t="shared" si="25"/>
        <v>243</v>
      </c>
      <c r="B248" s="10">
        <f>IF($N248="","",COUNTA($N$6:$N248))</f>
        <v>153</v>
      </c>
      <c r="C248" s="10" t="str">
        <f>IF(OR($K248="限特",$Q248="○"),"",SUMPRODUCT(($K$6:$K248&lt;&gt;"限特")*($Q$6:$Q248="")))</f>
        <v/>
      </c>
      <c r="D248" s="10" t="str">
        <f>IF(OR($K248&lt;&gt;"限特",$Q248="○"),"",SUMPRODUCT(($K$6:$K248="限特")*($Q$6:$Q248="")))</f>
        <v/>
      </c>
      <c r="E248" s="10" t="str">
        <f>IF($M248="","",SUMPRODUCT(($M$6:$M248&lt;&gt;"")*($R$6:$R248="")))</f>
        <v/>
      </c>
      <c r="F248" s="10">
        <f>IF(OR($K248="限特",$O248=""),"",SUMPRODUCT(($K$6:$K248&lt;&gt;"限特")*($O$6:$O248="○")))</f>
        <v>99</v>
      </c>
      <c r="G248" s="10" t="str">
        <f>IF(OR($K248&lt;&gt;"限特",$O248&lt;&gt;"○"),"",SUMPRODUCT(($K$6:$K248="限特")*($O$6:$O248="○")))</f>
        <v/>
      </c>
      <c r="H248" s="9" t="str">
        <f t="shared" si="29"/>
        <v>福井県</v>
      </c>
      <c r="I248" s="10" t="s">
        <v>260</v>
      </c>
      <c r="J248" s="9" t="str">
        <f t="shared" si="28"/>
        <v>都道府県</v>
      </c>
      <c r="K248" s="10" t="s">
        <v>13</v>
      </c>
      <c r="L248" s="11" t="s">
        <v>260</v>
      </c>
      <c r="M248" s="15"/>
      <c r="N248" s="156" t="s">
        <v>17</v>
      </c>
      <c r="O248" s="13" t="s">
        <v>14</v>
      </c>
      <c r="P248" s="12" t="s">
        <v>14</v>
      </c>
      <c r="Q248" s="12" t="s">
        <v>14</v>
      </c>
      <c r="R248" s="12"/>
      <c r="S248" s="12" t="s">
        <v>14</v>
      </c>
      <c r="T248" s="12"/>
      <c r="U248" s="12"/>
      <c r="V248" s="31"/>
    </row>
    <row r="249" spans="1:22" ht="13.5" customHeight="1" x14ac:dyDescent="0.15">
      <c r="A249" s="30">
        <f t="shared" si="25"/>
        <v>244</v>
      </c>
      <c r="B249" s="10">
        <f>IF($N249="","",COUNTA($N$6:$N249))</f>
        <v>154</v>
      </c>
      <c r="C249" s="10" t="str">
        <f>IF(OR($K249="限特",$Q249="○"),"",SUMPRODUCT(($K$6:$K249&lt;&gt;"限特")*($Q$6:$Q249="")))</f>
        <v/>
      </c>
      <c r="D249" s="10" t="str">
        <f>IF(OR($K249&lt;&gt;"限特",$Q249="○"),"",SUMPRODUCT(($K$6:$K249="限特")*($Q$6:$Q249="")))</f>
        <v/>
      </c>
      <c r="E249" s="10" t="str">
        <f>IF($M249="","",SUMPRODUCT(($M$6:$M249&lt;&gt;"")*($R$6:$R249="")))</f>
        <v/>
      </c>
      <c r="F249" s="10">
        <f>IF(OR($K249="限特",$O249=""),"",SUMPRODUCT(($K$6:$K249&lt;&gt;"限特")*($O$6:$O249="○")))</f>
        <v>100</v>
      </c>
      <c r="G249" s="10" t="str">
        <f>IF(OR($K249&lt;&gt;"限特",$O249&lt;&gt;"○"),"",SUMPRODUCT(($K$6:$K249="限特")*($O$6:$O249="○")))</f>
        <v/>
      </c>
      <c r="H249" s="9" t="str">
        <f t="shared" si="29"/>
        <v/>
      </c>
      <c r="I249" s="10" t="s">
        <v>260</v>
      </c>
      <c r="J249" s="9" t="str">
        <f t="shared" si="28"/>
        <v>４条１項</v>
      </c>
      <c r="K249" s="10" t="s">
        <v>19</v>
      </c>
      <c r="L249" s="11" t="s">
        <v>261</v>
      </c>
      <c r="M249" s="15"/>
      <c r="N249" s="156" t="s">
        <v>17</v>
      </c>
      <c r="O249" s="13" t="s">
        <v>14</v>
      </c>
      <c r="P249" s="12" t="s">
        <v>14</v>
      </c>
      <c r="Q249" s="12" t="s">
        <v>14</v>
      </c>
      <c r="R249" s="12"/>
      <c r="S249" s="12" t="s">
        <v>14</v>
      </c>
      <c r="T249" s="12"/>
      <c r="U249" s="12"/>
      <c r="V249" s="31"/>
    </row>
    <row r="250" spans="1:22" ht="13.5" customHeight="1" x14ac:dyDescent="0.15">
      <c r="A250" s="30">
        <f t="shared" si="25"/>
        <v>245</v>
      </c>
      <c r="B250" s="10">
        <f>IF($N250="","",COUNTA($N$6:$N250))</f>
        <v>155</v>
      </c>
      <c r="C250" s="10" t="str">
        <f>IF(OR($K250="限特",$Q250="○"),"",SUMPRODUCT(($K$6:$K250&lt;&gt;"限特")*($Q$6:$Q250="")))</f>
        <v/>
      </c>
      <c r="D250" s="10" t="str">
        <f>IF(OR($K250&lt;&gt;"限特",$Q250="○"),"",SUMPRODUCT(($K$6:$K250="限特")*($Q$6:$Q250="")))</f>
        <v/>
      </c>
      <c r="E250" s="10" t="str">
        <f>IF($M250="","",SUMPRODUCT(($M$6:$M250&lt;&gt;"")*($R$6:$R250="")))</f>
        <v/>
      </c>
      <c r="F250" s="10">
        <f>IF(OR($K250="限特",$O250=""),"",SUMPRODUCT(($K$6:$K250&lt;&gt;"限特")*($O$6:$O250="○")))</f>
        <v>101</v>
      </c>
      <c r="G250" s="10" t="str">
        <f>IF(OR($K250&lt;&gt;"限特",$O250&lt;&gt;"○"),"",SUMPRODUCT(($K$6:$K250="限特")*($O$6:$O250="○")))</f>
        <v/>
      </c>
      <c r="H250" s="9" t="str">
        <f t="shared" si="29"/>
        <v>山梨県</v>
      </c>
      <c r="I250" s="10" t="s">
        <v>262</v>
      </c>
      <c r="J250" s="9" t="str">
        <f t="shared" si="28"/>
        <v>都道府県</v>
      </c>
      <c r="K250" s="10" t="s">
        <v>13</v>
      </c>
      <c r="L250" s="11" t="s">
        <v>262</v>
      </c>
      <c r="M250" s="15"/>
      <c r="N250" s="156" t="s">
        <v>17</v>
      </c>
      <c r="O250" s="13" t="s">
        <v>14</v>
      </c>
      <c r="P250" s="12" t="s">
        <v>14</v>
      </c>
      <c r="Q250" s="12" t="s">
        <v>14</v>
      </c>
      <c r="R250" s="12"/>
      <c r="S250" s="12" t="s">
        <v>14</v>
      </c>
      <c r="T250" s="12"/>
      <c r="U250" s="12"/>
      <c r="V250" s="31"/>
    </row>
    <row r="251" spans="1:22" ht="13.5" customHeight="1" x14ac:dyDescent="0.15">
      <c r="A251" s="30">
        <f t="shared" si="25"/>
        <v>246</v>
      </c>
      <c r="B251" s="10">
        <f>IF($N251="","",COUNTA($N$6:$N251))</f>
        <v>156</v>
      </c>
      <c r="C251" s="10" t="str">
        <f>IF(OR($K251="限特",$Q251="○"),"",SUMPRODUCT(($K$6:$K251&lt;&gt;"限特")*($Q$6:$Q251="")))</f>
        <v/>
      </c>
      <c r="D251" s="10" t="str">
        <f>IF(OR($K251&lt;&gt;"限特",$Q251="○"),"",SUMPRODUCT(($K$6:$K251="限特")*($Q$6:$Q251="")))</f>
        <v/>
      </c>
      <c r="E251" s="10" t="str">
        <f>IF($M251="","",SUMPRODUCT(($M$6:$M251&lt;&gt;"")*($R$6:$R251="")))</f>
        <v/>
      </c>
      <c r="F251" s="10" t="str">
        <f>IF(OR($K251="限特",$O251=""),"",SUMPRODUCT(($K$6:$K251&lt;&gt;"限特")*($O$6:$O251="○")))</f>
        <v/>
      </c>
      <c r="G251" s="10" t="str">
        <f>IF(OR($K251&lt;&gt;"限特",$O251&lt;&gt;"○"),"",SUMPRODUCT(($K$6:$K251="限特")*($O$6:$O251="○")))</f>
        <v/>
      </c>
      <c r="H251" s="9" t="str">
        <f t="shared" si="29"/>
        <v/>
      </c>
      <c r="I251" s="10" t="s">
        <v>262</v>
      </c>
      <c r="J251" s="9" t="str">
        <f t="shared" si="28"/>
        <v>４条２項</v>
      </c>
      <c r="K251" s="10" t="s">
        <v>22</v>
      </c>
      <c r="L251" s="11" t="s">
        <v>263</v>
      </c>
      <c r="M251" s="15"/>
      <c r="N251" s="156" t="s">
        <v>17</v>
      </c>
      <c r="O251" s="13" t="s">
        <v>18</v>
      </c>
      <c r="P251" s="12" t="s">
        <v>14</v>
      </c>
      <c r="Q251" s="12" t="s">
        <v>14</v>
      </c>
      <c r="R251" s="12"/>
      <c r="S251" s="12" t="s">
        <v>14</v>
      </c>
      <c r="T251" s="12"/>
      <c r="U251" s="12"/>
      <c r="V251" s="31"/>
    </row>
    <row r="252" spans="1:22" ht="13.5" customHeight="1" x14ac:dyDescent="0.15">
      <c r="A252" s="30">
        <f t="shared" si="25"/>
        <v>247</v>
      </c>
      <c r="B252" s="10">
        <f>IF($N252="","",COUNTA($N$6:$N252))</f>
        <v>157</v>
      </c>
      <c r="C252" s="10" t="str">
        <f>IF(OR($K252="限特",$Q252="○"),"",SUMPRODUCT(($K$6:$K252&lt;&gt;"限特")*($Q$6:$Q252="")))</f>
        <v/>
      </c>
      <c r="D252" s="10" t="str">
        <f>IF(OR($K252&lt;&gt;"限特",$Q252="○"),"",SUMPRODUCT(($K$6:$K252="限特")*($Q$6:$Q252="")))</f>
        <v/>
      </c>
      <c r="E252" s="10" t="str">
        <f>IF($M252="","",SUMPRODUCT(($M$6:$M252&lt;&gt;"")*($R$6:$R252="")))</f>
        <v/>
      </c>
      <c r="F252" s="10">
        <f>IF(OR($K252="限特",$O252=""),"",SUMPRODUCT(($K$6:$K252&lt;&gt;"限特")*($O$6:$O252="○")))</f>
        <v>102</v>
      </c>
      <c r="G252" s="10" t="str">
        <f>IF(OR($K252&lt;&gt;"限特",$O252&lt;&gt;"○"),"",SUMPRODUCT(($K$6:$K252="限特")*($O$6:$O252="○")))</f>
        <v/>
      </c>
      <c r="H252" s="9" t="str">
        <f t="shared" si="29"/>
        <v>長野県</v>
      </c>
      <c r="I252" s="10" t="s">
        <v>264</v>
      </c>
      <c r="J252" s="9" t="str">
        <f t="shared" si="28"/>
        <v>都道府県</v>
      </c>
      <c r="K252" s="10" t="s">
        <v>13</v>
      </c>
      <c r="L252" s="11" t="s">
        <v>264</v>
      </c>
      <c r="M252" s="15"/>
      <c r="N252" s="156" t="s">
        <v>17</v>
      </c>
      <c r="O252" s="13" t="s">
        <v>1047</v>
      </c>
      <c r="P252" s="12" t="s">
        <v>14</v>
      </c>
      <c r="Q252" s="12" t="s">
        <v>14</v>
      </c>
      <c r="R252" s="12"/>
      <c r="S252" s="12" t="s">
        <v>14</v>
      </c>
      <c r="T252" s="12"/>
      <c r="U252" s="12"/>
      <c r="V252" s="31"/>
    </row>
    <row r="253" spans="1:22" ht="13.5" customHeight="1" x14ac:dyDescent="0.15">
      <c r="A253" s="30">
        <f t="shared" si="25"/>
        <v>248</v>
      </c>
      <c r="B253" s="10">
        <f>IF($N253="","",COUNTA($N$6:$N253))</f>
        <v>158</v>
      </c>
      <c r="C253" s="10" t="str">
        <f>IF(OR($K253="限特",$Q253="○"),"",SUMPRODUCT(($K$6:$K253&lt;&gt;"限特")*($Q$6:$Q253="")))</f>
        <v/>
      </c>
      <c r="D253" s="10" t="str">
        <f>IF(OR($K253&lt;&gt;"限特",$Q253="○"),"",SUMPRODUCT(($K$6:$K253="限特")*($Q$6:$Q253="")))</f>
        <v/>
      </c>
      <c r="E253" s="10" t="str">
        <f>IF($M253="","",SUMPRODUCT(($M$6:$M253&lt;&gt;"")*($R$6:$R253="")))</f>
        <v/>
      </c>
      <c r="F253" s="10" t="str">
        <f>IF(OR($K253="限特",$O253=""),"",SUMPRODUCT(($K$6:$K253&lt;&gt;"限特")*($O$6:$O253="○")))</f>
        <v/>
      </c>
      <c r="G253" s="10" t="str">
        <f>IF(OR($K253&lt;&gt;"限特",$O253&lt;&gt;"○"),"",SUMPRODUCT(($K$6:$K253="限特")*($O$6:$O253="○")))</f>
        <v/>
      </c>
      <c r="H253" s="9" t="str">
        <f t="shared" si="29"/>
        <v/>
      </c>
      <c r="I253" s="10" t="s">
        <v>264</v>
      </c>
      <c r="J253" s="9" t="str">
        <f t="shared" si="28"/>
        <v>４条１項</v>
      </c>
      <c r="K253" s="10" t="s">
        <v>19</v>
      </c>
      <c r="L253" s="11" t="s">
        <v>265</v>
      </c>
      <c r="M253" s="15"/>
      <c r="N253" s="156" t="s">
        <v>17</v>
      </c>
      <c r="O253" s="13" t="s">
        <v>18</v>
      </c>
      <c r="P253" s="12" t="s">
        <v>14</v>
      </c>
      <c r="Q253" s="12" t="s">
        <v>14</v>
      </c>
      <c r="R253" s="12"/>
      <c r="S253" s="12"/>
      <c r="T253" s="12"/>
      <c r="U253" s="12"/>
      <c r="V253" s="31"/>
    </row>
    <row r="254" spans="1:22" ht="13.5" customHeight="1" x14ac:dyDescent="0.15">
      <c r="A254" s="30">
        <f t="shared" si="25"/>
        <v>249</v>
      </c>
      <c r="B254" s="10">
        <f>IF($N254="","",COUNTA($N$6:$N254))</f>
        <v>159</v>
      </c>
      <c r="C254" s="10" t="str">
        <f>IF(OR($K254="限特",$Q254="○"),"",SUMPRODUCT(($K$6:$K254&lt;&gt;"限特")*($Q$6:$Q254="")))</f>
        <v/>
      </c>
      <c r="D254" s="10" t="str">
        <f>IF(OR($K254&lt;&gt;"限特",$Q254="○"),"",SUMPRODUCT(($K$6:$K254="限特")*($Q$6:$Q254="")))</f>
        <v/>
      </c>
      <c r="E254" s="10" t="str">
        <f>IF($M254="","",SUMPRODUCT(($M$6:$M254&lt;&gt;"")*($R$6:$R254="")))</f>
        <v/>
      </c>
      <c r="F254" s="10" t="str">
        <f>IF(OR($K254="限特",$O254=""),"",SUMPRODUCT(($K$6:$K254&lt;&gt;"限特")*($O$6:$O254="○")))</f>
        <v/>
      </c>
      <c r="G254" s="10" t="str">
        <f>IF(OR($K254&lt;&gt;"限特",$O254&lt;&gt;"○"),"",SUMPRODUCT(($K$6:$K254="限特")*($O$6:$O254="○")))</f>
        <v/>
      </c>
      <c r="H254" s="9" t="str">
        <f t="shared" si="29"/>
        <v/>
      </c>
      <c r="I254" s="10" t="s">
        <v>264</v>
      </c>
      <c r="J254" s="9" t="str">
        <f t="shared" si="28"/>
        <v>４条２項</v>
      </c>
      <c r="K254" s="10" t="s">
        <v>22</v>
      </c>
      <c r="L254" s="11" t="s">
        <v>266</v>
      </c>
      <c r="M254" s="15"/>
      <c r="N254" s="156" t="s">
        <v>17</v>
      </c>
      <c r="O254" s="13" t="s">
        <v>18</v>
      </c>
      <c r="P254" s="12" t="s">
        <v>14</v>
      </c>
      <c r="Q254" s="12" t="s">
        <v>14</v>
      </c>
      <c r="R254" s="12"/>
      <c r="S254" s="12"/>
      <c r="T254" s="12"/>
      <c r="U254" s="12"/>
      <c r="V254" s="31"/>
    </row>
    <row r="255" spans="1:22" ht="13.5" customHeight="1" x14ac:dyDescent="0.15">
      <c r="A255" s="30">
        <f t="shared" si="25"/>
        <v>250</v>
      </c>
      <c r="B255" s="10" t="str">
        <f>IF($N255="","",COUNTA($N$6:$N255))</f>
        <v/>
      </c>
      <c r="C255" s="10" t="str">
        <f>IF(OR($K255="限特",$Q255="○"),"",SUMPRODUCT(($K$6:$K255&lt;&gt;"限特")*($Q$6:$Q255="")))</f>
        <v/>
      </c>
      <c r="D255" s="10" t="str">
        <f>IF(OR($K255&lt;&gt;"限特",$Q255="○"),"",SUMPRODUCT(($K$6:$K255="限特")*($Q$6:$Q255="")))</f>
        <v/>
      </c>
      <c r="E255" s="10" t="str">
        <f>IF($M255="","",SUMPRODUCT(($M$6:$M255&lt;&gt;"")*($R$6:$R255="")))</f>
        <v/>
      </c>
      <c r="F255" s="10" t="str">
        <f>IF(OR($K255="限特",$O255=""),"",SUMPRODUCT(($K$6:$K255&lt;&gt;"限特")*($O$6:$O255="○")))</f>
        <v/>
      </c>
      <c r="G255" s="10" t="str">
        <f>IF(OR($K255&lt;&gt;"限特",$O255&lt;&gt;"○"),"",SUMPRODUCT(($K$6:$K255="限特")*($O$6:$O255="○")))</f>
        <v/>
      </c>
      <c r="H255" s="9" t="str">
        <f t="shared" si="29"/>
        <v/>
      </c>
      <c r="I255" s="10" t="s">
        <v>264</v>
      </c>
      <c r="J255" s="9" t="str">
        <f t="shared" si="28"/>
        <v>〃</v>
      </c>
      <c r="K255" s="10" t="s">
        <v>22</v>
      </c>
      <c r="L255" s="11" t="s">
        <v>267</v>
      </c>
      <c r="M255" s="15"/>
      <c r="N255" s="156"/>
      <c r="O255" s="13" t="s">
        <v>18</v>
      </c>
      <c r="P255" s="12" t="s">
        <v>14</v>
      </c>
      <c r="Q255" s="12" t="s">
        <v>14</v>
      </c>
      <c r="R255" s="12"/>
      <c r="S255" s="12" t="s">
        <v>14</v>
      </c>
      <c r="T255" s="12"/>
      <c r="U255" s="12"/>
      <c r="V255" s="31"/>
    </row>
    <row r="256" spans="1:22" ht="13.5" customHeight="1" x14ac:dyDescent="0.15">
      <c r="A256" s="30">
        <f t="shared" si="25"/>
        <v>251</v>
      </c>
      <c r="B256" s="10" t="str">
        <f>IF($N256="","",COUNTA($N$6:$N256))</f>
        <v/>
      </c>
      <c r="C256" s="10" t="str">
        <f>IF(OR($K256="限特",$Q256="○"),"",SUMPRODUCT(($K$6:$K256&lt;&gt;"限特")*($Q$6:$Q256="")))</f>
        <v/>
      </c>
      <c r="D256" s="10" t="str">
        <f>IF(OR($K256&lt;&gt;"限特",$Q256="○"),"",SUMPRODUCT(($K$6:$K256="限特")*($Q$6:$Q256="")))</f>
        <v/>
      </c>
      <c r="E256" s="10" t="str">
        <f>IF($M256="","",SUMPRODUCT(($M$6:$M256&lt;&gt;"")*($R$6:$R256="")))</f>
        <v/>
      </c>
      <c r="F256" s="10" t="str">
        <f>IF(OR($K256="限特",$O256=""),"",SUMPRODUCT(($K$6:$K256&lt;&gt;"限特")*($O$6:$O256="○")))</f>
        <v/>
      </c>
      <c r="G256" s="10" t="str">
        <f>IF(OR($K256&lt;&gt;"限特",$O256&lt;&gt;"○"),"",SUMPRODUCT(($K$6:$K256="限特")*($O$6:$O256="○")))</f>
        <v/>
      </c>
      <c r="H256" s="9" t="str">
        <f t="shared" si="29"/>
        <v/>
      </c>
      <c r="I256" s="10" t="s">
        <v>264</v>
      </c>
      <c r="J256" s="9" t="str">
        <f t="shared" si="28"/>
        <v>限特</v>
      </c>
      <c r="K256" s="10" t="s">
        <v>30</v>
      </c>
      <c r="L256" s="11" t="s">
        <v>268</v>
      </c>
      <c r="M256" s="15"/>
      <c r="N256" s="156"/>
      <c r="O256" s="13" t="s">
        <v>18</v>
      </c>
      <c r="P256" s="12" t="s">
        <v>14</v>
      </c>
      <c r="Q256" s="12" t="s">
        <v>14</v>
      </c>
      <c r="R256" s="12"/>
      <c r="S256" s="12" t="s">
        <v>14</v>
      </c>
      <c r="T256" s="12"/>
      <c r="U256" s="12"/>
      <c r="V256" s="31"/>
    </row>
    <row r="257" spans="1:22" ht="13.5" customHeight="1" x14ac:dyDescent="0.15">
      <c r="A257" s="30">
        <f t="shared" si="25"/>
        <v>252</v>
      </c>
      <c r="B257" s="10" t="str">
        <f>IF($N257="","",COUNTA($N$6:$N257))</f>
        <v/>
      </c>
      <c r="C257" s="10" t="str">
        <f>IF(OR($K257="限特",$Q257="○"),"",SUMPRODUCT(($K$6:$K257&lt;&gt;"限特")*($Q$6:$Q257="")))</f>
        <v/>
      </c>
      <c r="D257" s="10" t="str">
        <f>IF(OR($K257&lt;&gt;"限特",$Q257="○"),"",SUMPRODUCT(($K$6:$K257="限特")*($Q$6:$Q257="")))</f>
        <v/>
      </c>
      <c r="E257" s="10" t="str">
        <f>IF($M257="","",SUMPRODUCT(($M$6:$M257&lt;&gt;"")*($R$6:$R257="")))</f>
        <v/>
      </c>
      <c r="F257" s="10" t="str">
        <f>IF(OR($K257="限特",$O257=""),"",SUMPRODUCT(($K$6:$K257&lt;&gt;"限特")*($O$6:$O257="○")))</f>
        <v/>
      </c>
      <c r="G257" s="10" t="str">
        <f>IF(OR($K257&lt;&gt;"限特",$O257&lt;&gt;"○"),"",SUMPRODUCT(($K$6:$K257="限特")*($O$6:$O257="○")))</f>
        <v/>
      </c>
      <c r="H257" s="9" t="str">
        <f t="shared" si="29"/>
        <v/>
      </c>
      <c r="I257" s="10" t="s">
        <v>264</v>
      </c>
      <c r="J257" s="9" t="str">
        <f t="shared" si="28"/>
        <v>〃</v>
      </c>
      <c r="K257" s="10" t="s">
        <v>30</v>
      </c>
      <c r="L257" s="11" t="s">
        <v>269</v>
      </c>
      <c r="M257" s="15"/>
      <c r="N257" s="156"/>
      <c r="O257" s="13" t="s">
        <v>18</v>
      </c>
      <c r="P257" s="12" t="s">
        <v>14</v>
      </c>
      <c r="Q257" s="12" t="s">
        <v>14</v>
      </c>
      <c r="R257" s="12"/>
      <c r="S257" s="12"/>
      <c r="T257" s="12"/>
      <c r="U257" s="12"/>
      <c r="V257" s="31"/>
    </row>
    <row r="258" spans="1:22" ht="13.5" customHeight="1" x14ac:dyDescent="0.15">
      <c r="A258" s="30">
        <f t="shared" si="25"/>
        <v>253</v>
      </c>
      <c r="B258" s="10">
        <f>IF($N258="","",COUNTA($N$6:$N258))</f>
        <v>160</v>
      </c>
      <c r="C258" s="10" t="str">
        <f>IF(OR($K258="限特",$Q258="○"),"",SUMPRODUCT(($K$6:$K258&lt;&gt;"限特")*($Q$6:$Q258="")))</f>
        <v/>
      </c>
      <c r="D258" s="10" t="str">
        <f>IF(OR($K258&lt;&gt;"限特",$Q258="○"),"",SUMPRODUCT(($K$6:$K258="限特")*($Q$6:$Q258="")))</f>
        <v/>
      </c>
      <c r="E258" s="10" t="str">
        <f>IF($M258="","",SUMPRODUCT(($M$6:$M258&lt;&gt;"")*($R$6:$R258="")))</f>
        <v/>
      </c>
      <c r="F258" s="10" t="str">
        <f>IF(OR($K258="限特",$O258=""),"",SUMPRODUCT(($K$6:$K258&lt;&gt;"限特")*($O$6:$O258="○")))</f>
        <v/>
      </c>
      <c r="G258" s="10">
        <f>IF(OR($K258&lt;&gt;"限特",$O258&lt;&gt;"○"),"",SUMPRODUCT(($K$6:$K258="限特")*($O$6:$O258="○")))</f>
        <v>36</v>
      </c>
      <c r="H258" s="9" t="str">
        <f t="shared" si="29"/>
        <v/>
      </c>
      <c r="I258" s="10" t="s">
        <v>264</v>
      </c>
      <c r="J258" s="9" t="str">
        <f t="shared" si="28"/>
        <v>〃</v>
      </c>
      <c r="K258" s="10" t="s">
        <v>30</v>
      </c>
      <c r="L258" s="11" t="s">
        <v>270</v>
      </c>
      <c r="M258" s="15"/>
      <c r="N258" s="156" t="s">
        <v>17</v>
      </c>
      <c r="O258" s="13" t="s">
        <v>14</v>
      </c>
      <c r="P258" s="12" t="s">
        <v>14</v>
      </c>
      <c r="Q258" s="12" t="s">
        <v>14</v>
      </c>
      <c r="R258" s="12"/>
      <c r="S258" s="12" t="s">
        <v>14</v>
      </c>
      <c r="T258" s="12"/>
      <c r="U258" s="12"/>
      <c r="V258" s="31"/>
    </row>
    <row r="259" spans="1:22" ht="13.5" customHeight="1" x14ac:dyDescent="0.15">
      <c r="A259" s="30">
        <f t="shared" si="25"/>
        <v>254</v>
      </c>
      <c r="B259" s="10">
        <f>IF($N259="","",COUNTA($N$6:$N259))</f>
        <v>161</v>
      </c>
      <c r="C259" s="10" t="str">
        <f>IF(OR($K259="限特",$Q259="○"),"",SUMPRODUCT(($K$6:$K259&lt;&gt;"限特")*($Q$6:$Q259="")))</f>
        <v/>
      </c>
      <c r="D259" s="10" t="str">
        <f>IF(OR($K259&lt;&gt;"限特",$Q259="○"),"",SUMPRODUCT(($K$6:$K259="限特")*($Q$6:$Q259="")))</f>
        <v/>
      </c>
      <c r="E259" s="10" t="str">
        <f>IF($M259="","",SUMPRODUCT(($M$6:$M259&lt;&gt;"")*($R$6:$R259="")))</f>
        <v/>
      </c>
      <c r="F259" s="10" t="str">
        <f>IF(OR($K259="限特",$O259=""),"",SUMPRODUCT(($K$6:$K259&lt;&gt;"限特")*($O$6:$O259="○")))</f>
        <v/>
      </c>
      <c r="G259" s="10">
        <f>IF(OR($K259&lt;&gt;"限特",$O259&lt;&gt;"○"),"",SUMPRODUCT(($K$6:$K259="限特")*($O$6:$O259="○")))</f>
        <v>37</v>
      </c>
      <c r="H259" s="9" t="str">
        <f t="shared" si="29"/>
        <v/>
      </c>
      <c r="I259" s="10" t="s">
        <v>264</v>
      </c>
      <c r="J259" s="9" t="str">
        <f t="shared" si="28"/>
        <v>〃</v>
      </c>
      <c r="K259" s="10" t="s">
        <v>30</v>
      </c>
      <c r="L259" s="11" t="s">
        <v>271</v>
      </c>
      <c r="M259" s="15"/>
      <c r="N259" s="156" t="s">
        <v>17</v>
      </c>
      <c r="O259" s="13" t="s">
        <v>14</v>
      </c>
      <c r="P259" s="12" t="s">
        <v>14</v>
      </c>
      <c r="Q259" s="12" t="s">
        <v>14</v>
      </c>
      <c r="R259" s="12"/>
      <c r="S259" s="12" t="s">
        <v>14</v>
      </c>
      <c r="T259" s="12"/>
      <c r="U259" s="12"/>
      <c r="V259" s="31"/>
    </row>
    <row r="260" spans="1:22" ht="13.5" customHeight="1" x14ac:dyDescent="0.15">
      <c r="A260" s="30">
        <f t="shared" ref="A260:A322" si="30">IF($L260&lt;&gt;"",ROW($L260)-(ROW(L$6)-1))</f>
        <v>255</v>
      </c>
      <c r="B260" s="10">
        <f>IF($N260="","",COUNTA($N$6:$N260))</f>
        <v>162</v>
      </c>
      <c r="C260" s="10" t="str">
        <f>IF(OR($K260="限特",$Q260="○"),"",SUMPRODUCT(($K$6:$K260&lt;&gt;"限特")*($Q$6:$Q260="")))</f>
        <v/>
      </c>
      <c r="D260" s="10" t="str">
        <f>IF(OR($K260&lt;&gt;"限特",$Q260="○"),"",SUMPRODUCT(($K$6:$K260="限特")*($Q$6:$Q260="")))</f>
        <v/>
      </c>
      <c r="E260" s="10">
        <f>IF($M260="","",SUMPRODUCT(($M$6:$M260&lt;&gt;"")*($R$6:$R260="")))</f>
        <v>0</v>
      </c>
      <c r="F260" s="10">
        <f>IF(OR($K260="限特",$O260=""),"",SUMPRODUCT(($K$6:$K260&lt;&gt;"限特")*($O$6:$O260="○")))</f>
        <v>103</v>
      </c>
      <c r="G260" s="10" t="str">
        <f>IF(OR($K260&lt;&gt;"限特",$O260&lt;&gt;"○"),"",SUMPRODUCT(($K$6:$K260="限特")*($O$6:$O260="○")))</f>
        <v/>
      </c>
      <c r="H260" s="9" t="str">
        <f t="shared" ref="H260:H322" si="31">IF(I260&lt;&gt;I259,I260,"")</f>
        <v>岐阜県</v>
      </c>
      <c r="I260" s="10" t="s">
        <v>272</v>
      </c>
      <c r="J260" s="9" t="str">
        <f t="shared" ref="J260:J322" si="32">IF(K260&lt;&gt;K259,K260,"〃")</f>
        <v>都道府県</v>
      </c>
      <c r="K260" s="10" t="s">
        <v>13</v>
      </c>
      <c r="L260" s="11" t="s">
        <v>272</v>
      </c>
      <c r="M260" s="15" t="s">
        <v>465</v>
      </c>
      <c r="N260" s="156" t="s">
        <v>17</v>
      </c>
      <c r="O260" s="13" t="s">
        <v>14</v>
      </c>
      <c r="P260" s="12" t="s">
        <v>14</v>
      </c>
      <c r="Q260" s="12" t="s">
        <v>14</v>
      </c>
      <c r="R260" s="12" t="s">
        <v>14</v>
      </c>
      <c r="S260" s="12" t="s">
        <v>14</v>
      </c>
      <c r="T260" s="12"/>
      <c r="U260" s="12"/>
      <c r="V260" s="31"/>
    </row>
    <row r="261" spans="1:22" ht="13.5" customHeight="1" x14ac:dyDescent="0.15">
      <c r="A261" s="30">
        <f t="shared" si="30"/>
        <v>256</v>
      </c>
      <c r="B261" s="10">
        <f>IF($N261="","",COUNTA($N$6:$N261))</f>
        <v>163</v>
      </c>
      <c r="C261" s="10" t="str">
        <f>IF(OR($K261="限特",$Q261="○"),"",SUMPRODUCT(($K$6:$K261&lt;&gt;"限特")*($Q$6:$Q261="")))</f>
        <v/>
      </c>
      <c r="D261" s="10" t="str">
        <f>IF(OR($K261&lt;&gt;"限特",$Q261="○"),"",SUMPRODUCT(($K$6:$K261="限特")*($Q$6:$Q261="")))</f>
        <v/>
      </c>
      <c r="E261" s="10" t="str">
        <f>IF($M261="","",SUMPRODUCT(($M$6:$M261&lt;&gt;"")*($R$6:$R261="")))</f>
        <v/>
      </c>
      <c r="F261" s="10">
        <f>IF(OR($K261="限特",$O261=""),"",SUMPRODUCT(($K$6:$K261&lt;&gt;"限特")*($O$6:$O261="○")))</f>
        <v>104</v>
      </c>
      <c r="G261" s="10" t="str">
        <f>IF(OR($K261&lt;&gt;"限特",$O261&lt;&gt;"○"),"",SUMPRODUCT(($K$6:$K261="限特")*($O$6:$O261="○")))</f>
        <v/>
      </c>
      <c r="H261" s="9" t="str">
        <f t="shared" si="31"/>
        <v/>
      </c>
      <c r="I261" s="10" t="s">
        <v>272</v>
      </c>
      <c r="J261" s="9" t="str">
        <f t="shared" si="32"/>
        <v>４条１項</v>
      </c>
      <c r="K261" s="10" t="s">
        <v>19</v>
      </c>
      <c r="L261" s="11" t="s">
        <v>273</v>
      </c>
      <c r="M261" s="15"/>
      <c r="N261" s="156" t="s">
        <v>17</v>
      </c>
      <c r="O261" s="13" t="s">
        <v>14</v>
      </c>
      <c r="P261" s="12" t="s">
        <v>14</v>
      </c>
      <c r="Q261" s="12" t="s">
        <v>14</v>
      </c>
      <c r="R261" s="12"/>
      <c r="S261" s="12" t="s">
        <v>14</v>
      </c>
      <c r="T261" s="12"/>
      <c r="U261" s="12"/>
      <c r="V261" s="31"/>
    </row>
    <row r="262" spans="1:22" ht="13.5" customHeight="1" x14ac:dyDescent="0.15">
      <c r="A262" s="30">
        <f t="shared" si="30"/>
        <v>257</v>
      </c>
      <c r="B262" s="10">
        <f>IF($N262="","",COUNTA($N$6:$N262))</f>
        <v>164</v>
      </c>
      <c r="C262" s="10" t="str">
        <f>IF(OR($K262="限特",$Q262="○"),"",SUMPRODUCT(($K$6:$K262&lt;&gt;"限特")*($Q$6:$Q262="")))</f>
        <v/>
      </c>
      <c r="D262" s="10" t="str">
        <f>IF(OR($K262&lt;&gt;"限特",$Q262="○"),"",SUMPRODUCT(($K$6:$K262="限特")*($Q$6:$Q262="")))</f>
        <v/>
      </c>
      <c r="E262" s="10" t="str">
        <f>IF($M262="","",SUMPRODUCT(($M$6:$M262&lt;&gt;"")*($R$6:$R262="")))</f>
        <v/>
      </c>
      <c r="F262" s="10">
        <f>IF(OR($K262="限特",$O262=""),"",SUMPRODUCT(($K$6:$K262&lt;&gt;"限特")*($O$6:$O262="○")))</f>
        <v>105</v>
      </c>
      <c r="G262" s="10" t="str">
        <f>IF(OR($K262&lt;&gt;"限特",$O262&lt;&gt;"○"),"",SUMPRODUCT(($K$6:$K262="限特")*($O$6:$O262="○")))</f>
        <v/>
      </c>
      <c r="H262" s="9" t="str">
        <f t="shared" si="31"/>
        <v/>
      </c>
      <c r="I262" s="10" t="s">
        <v>272</v>
      </c>
      <c r="J262" s="9" t="str">
        <f t="shared" si="32"/>
        <v>４条２項</v>
      </c>
      <c r="K262" s="10" t="s">
        <v>22</v>
      </c>
      <c r="L262" s="11" t="s">
        <v>274</v>
      </c>
      <c r="M262" s="15"/>
      <c r="N262" s="156" t="s">
        <v>17</v>
      </c>
      <c r="O262" s="13" t="s">
        <v>14</v>
      </c>
      <c r="P262" s="12" t="s">
        <v>14</v>
      </c>
      <c r="Q262" s="12" t="s">
        <v>14</v>
      </c>
      <c r="R262" s="12"/>
      <c r="S262" s="12" t="s">
        <v>14</v>
      </c>
      <c r="T262" s="12"/>
      <c r="U262" s="12"/>
      <c r="V262" s="31"/>
    </row>
    <row r="263" spans="1:22" ht="13.5" customHeight="1" x14ac:dyDescent="0.15">
      <c r="A263" s="30">
        <f t="shared" si="30"/>
        <v>258</v>
      </c>
      <c r="B263" s="10">
        <f>IF($N263="","",COUNTA($N$6:$N263))</f>
        <v>165</v>
      </c>
      <c r="C263" s="10" t="str">
        <f>IF(OR($K263="限特",$Q263="○"),"",SUMPRODUCT(($K$6:$K263&lt;&gt;"限特")*($Q$6:$Q263="")))</f>
        <v/>
      </c>
      <c r="D263" s="10" t="str">
        <f>IF(OR($K263&lt;&gt;"限特",$Q263="○"),"",SUMPRODUCT(($K$6:$K263="限特")*($Q$6:$Q263="")))</f>
        <v/>
      </c>
      <c r="E263" s="10" t="str">
        <f>IF($M263="","",SUMPRODUCT(($M$6:$M263&lt;&gt;"")*($R$6:$R263="")))</f>
        <v/>
      </c>
      <c r="F263" s="10">
        <f>IF(OR($K263="限特",$O263=""),"",SUMPRODUCT(($K$6:$K263&lt;&gt;"限特")*($O$6:$O263="○")))</f>
        <v>106</v>
      </c>
      <c r="G263" s="10" t="str">
        <f>IF(OR($K263&lt;&gt;"限特",$O263&lt;&gt;"○"),"",SUMPRODUCT(($K$6:$K263="限特")*($O$6:$O263="○")))</f>
        <v/>
      </c>
      <c r="H263" s="9" t="str">
        <f t="shared" si="31"/>
        <v/>
      </c>
      <c r="I263" s="10" t="s">
        <v>272</v>
      </c>
      <c r="J263" s="9" t="str">
        <f t="shared" si="32"/>
        <v>〃</v>
      </c>
      <c r="K263" s="10" t="s">
        <v>22</v>
      </c>
      <c r="L263" s="11" t="s">
        <v>275</v>
      </c>
      <c r="M263" s="15"/>
      <c r="N263" s="156" t="s">
        <v>17</v>
      </c>
      <c r="O263" s="13" t="s">
        <v>14</v>
      </c>
      <c r="P263" s="12" t="s">
        <v>14</v>
      </c>
      <c r="Q263" s="12" t="s">
        <v>14</v>
      </c>
      <c r="R263" s="12"/>
      <c r="S263" s="12" t="s">
        <v>14</v>
      </c>
      <c r="T263" s="12"/>
      <c r="U263" s="12"/>
      <c r="V263" s="31"/>
    </row>
    <row r="264" spans="1:22" ht="13.5" customHeight="1" x14ac:dyDescent="0.15">
      <c r="A264" s="30">
        <f t="shared" si="30"/>
        <v>259</v>
      </c>
      <c r="B264" s="10" t="str">
        <f>IF($N264="","",COUNTA($N$6:$N264))</f>
        <v/>
      </c>
      <c r="C264" s="10" t="str">
        <f>IF(OR($K264="限特",$Q264="○"),"",SUMPRODUCT(($K$6:$K264&lt;&gt;"限特")*($Q$6:$Q264="")))</f>
        <v/>
      </c>
      <c r="D264" s="10">
        <f>IF(OR($K264&lt;&gt;"限特",$Q264="○"),"",SUMPRODUCT(($K$6:$K264="限特")*($Q$6:$Q264="")))</f>
        <v>42</v>
      </c>
      <c r="E264" s="10" t="str">
        <f>IF($M264="","",SUMPRODUCT(($M$6:$M264&lt;&gt;"")*($R$6:$R264="")))</f>
        <v/>
      </c>
      <c r="F264" s="10" t="str">
        <f>IF(OR($K264="限特",$O264=""),"",SUMPRODUCT(($K$6:$K264&lt;&gt;"限特")*($O$6:$O264="○")))</f>
        <v/>
      </c>
      <c r="G264" s="10" t="str">
        <f>IF(OR($K264&lt;&gt;"限特",$O264&lt;&gt;"○"),"",SUMPRODUCT(($K$6:$K264="限特")*($O$6:$O264="○")))</f>
        <v/>
      </c>
      <c r="H264" s="9" t="str">
        <f t="shared" si="31"/>
        <v/>
      </c>
      <c r="I264" s="10" t="s">
        <v>272</v>
      </c>
      <c r="J264" s="9" t="str">
        <f t="shared" si="32"/>
        <v>限特</v>
      </c>
      <c r="K264" s="10" t="s">
        <v>30</v>
      </c>
      <c r="L264" s="11" t="s">
        <v>276</v>
      </c>
      <c r="M264" s="15"/>
      <c r="N264" s="156"/>
      <c r="O264" s="13" t="s">
        <v>18</v>
      </c>
      <c r="P264" s="12" t="s">
        <v>18</v>
      </c>
      <c r="Q264" s="12" t="s">
        <v>18</v>
      </c>
      <c r="R264" s="12"/>
      <c r="S264" s="12"/>
      <c r="T264" s="12"/>
      <c r="U264" s="12"/>
      <c r="V264" s="31"/>
    </row>
    <row r="265" spans="1:22" ht="13.5" customHeight="1" x14ac:dyDescent="0.15">
      <c r="A265" s="30">
        <f t="shared" si="30"/>
        <v>260</v>
      </c>
      <c r="B265" s="10" t="str">
        <f>IF($N265="","",COUNTA($N$6:$N265))</f>
        <v/>
      </c>
      <c r="C265" s="10" t="str">
        <f>IF(OR($K265="限特",$Q265="○"),"",SUMPRODUCT(($K$6:$K265&lt;&gt;"限特")*($Q$6:$Q265="")))</f>
        <v/>
      </c>
      <c r="D265" s="10">
        <f>IF(OR($K265&lt;&gt;"限特",$Q265="○"),"",SUMPRODUCT(($K$6:$K265="限特")*($Q$6:$Q265="")))</f>
        <v>43</v>
      </c>
      <c r="E265" s="10" t="str">
        <f>IF($M265="","",SUMPRODUCT(($M$6:$M265&lt;&gt;"")*($R$6:$R265="")))</f>
        <v/>
      </c>
      <c r="F265" s="10" t="str">
        <f>IF(OR($K265="限特",$O265=""),"",SUMPRODUCT(($K$6:$K265&lt;&gt;"限特")*($O$6:$O265="○")))</f>
        <v/>
      </c>
      <c r="G265" s="10" t="str">
        <f>IF(OR($K265&lt;&gt;"限特",$O265&lt;&gt;"○"),"",SUMPRODUCT(($K$6:$K265="限特")*($O$6:$O265="○")))</f>
        <v/>
      </c>
      <c r="H265" s="9" t="str">
        <f t="shared" si="31"/>
        <v/>
      </c>
      <c r="I265" s="10" t="s">
        <v>272</v>
      </c>
      <c r="J265" s="9" t="str">
        <f t="shared" si="32"/>
        <v>〃</v>
      </c>
      <c r="K265" s="10" t="s">
        <v>30</v>
      </c>
      <c r="L265" s="11" t="s">
        <v>277</v>
      </c>
      <c r="M265" s="15"/>
      <c r="N265" s="156"/>
      <c r="O265" s="13" t="s">
        <v>18</v>
      </c>
      <c r="P265" s="12" t="s">
        <v>18</v>
      </c>
      <c r="Q265" s="12" t="s">
        <v>18</v>
      </c>
      <c r="R265" s="12"/>
      <c r="S265" s="12"/>
      <c r="T265" s="12"/>
      <c r="U265" s="12"/>
      <c r="V265" s="31"/>
    </row>
    <row r="266" spans="1:22" ht="13.5" customHeight="1" x14ac:dyDescent="0.15">
      <c r="A266" s="30">
        <f t="shared" si="30"/>
        <v>261</v>
      </c>
      <c r="B266" s="10">
        <f>IF($N266="","",COUNTA($N$6:$N266))</f>
        <v>166</v>
      </c>
      <c r="C266" s="10" t="str">
        <f>IF(OR($K266="限特",$Q266="○"),"",SUMPRODUCT(($K$6:$K266&lt;&gt;"限特")*($Q$6:$Q266="")))</f>
        <v/>
      </c>
      <c r="D266" s="10">
        <f>IF(OR($K266&lt;&gt;"限特",$Q266="○"),"",SUMPRODUCT(($K$6:$K266="限特")*($Q$6:$Q266="")))</f>
        <v>44</v>
      </c>
      <c r="E266" s="10" t="str">
        <f>IF($M266="","",SUMPRODUCT(($M$6:$M266&lt;&gt;"")*($R$6:$R266="")))</f>
        <v/>
      </c>
      <c r="F266" s="10" t="str">
        <f>IF(OR($K266="限特",$O266=""),"",SUMPRODUCT(($K$6:$K266&lt;&gt;"限特")*($O$6:$O266="○")))</f>
        <v/>
      </c>
      <c r="G266" s="10" t="str">
        <f>IF(OR($K266&lt;&gt;"限特",$O266&lt;&gt;"○"),"",SUMPRODUCT(($K$6:$K266="限特")*($O$6:$O266="○")))</f>
        <v/>
      </c>
      <c r="H266" s="9" t="str">
        <f t="shared" si="31"/>
        <v/>
      </c>
      <c r="I266" s="10" t="s">
        <v>272</v>
      </c>
      <c r="J266" s="9" t="str">
        <f t="shared" si="32"/>
        <v>〃</v>
      </c>
      <c r="K266" s="10" t="s">
        <v>30</v>
      </c>
      <c r="L266" s="11" t="s">
        <v>278</v>
      </c>
      <c r="M266" s="15"/>
      <c r="N266" s="156" t="s">
        <v>17</v>
      </c>
      <c r="O266" s="13" t="s">
        <v>18</v>
      </c>
      <c r="P266" s="12" t="s">
        <v>18</v>
      </c>
      <c r="Q266" s="12" t="s">
        <v>18</v>
      </c>
      <c r="R266" s="12"/>
      <c r="S266" s="12"/>
      <c r="T266" s="12"/>
      <c r="U266" s="12"/>
      <c r="V266" s="31"/>
    </row>
    <row r="267" spans="1:22" ht="13.5" customHeight="1" x14ac:dyDescent="0.15">
      <c r="A267" s="30">
        <f t="shared" si="30"/>
        <v>262</v>
      </c>
      <c r="B267" s="10">
        <f>IF($N267="","",COUNTA($N$6:$N267))</f>
        <v>167</v>
      </c>
      <c r="C267" s="10" t="str">
        <f>IF(OR($K267="限特",$Q267="○"),"",SUMPRODUCT(($K$6:$K267&lt;&gt;"限特")*($Q$6:$Q267="")))</f>
        <v/>
      </c>
      <c r="D267" s="10" t="str">
        <f>IF(OR($K267&lt;&gt;"限特",$Q267="○"),"",SUMPRODUCT(($K$6:$K267="限特")*($Q$6:$Q267="")))</f>
        <v/>
      </c>
      <c r="E267" s="10" t="str">
        <f>IF($M267="","",SUMPRODUCT(($M$6:$M267&lt;&gt;"")*($R$6:$R267="")))</f>
        <v/>
      </c>
      <c r="F267" s="10">
        <f>IF(OR($K267="限特",$O267=""),"",SUMPRODUCT(($K$6:$K267&lt;&gt;"限特")*($O$6:$O267="○")))</f>
        <v>107</v>
      </c>
      <c r="G267" s="10" t="str">
        <f>IF(OR($K267&lt;&gt;"限特",$O267&lt;&gt;"○"),"",SUMPRODUCT(($K$6:$K267="限特")*($O$6:$O267="○")))</f>
        <v/>
      </c>
      <c r="H267" s="9" t="str">
        <f t="shared" si="31"/>
        <v>静岡県</v>
      </c>
      <c r="I267" s="10" t="s">
        <v>279</v>
      </c>
      <c r="J267" s="9" t="str">
        <f t="shared" si="32"/>
        <v>都道府県</v>
      </c>
      <c r="K267" s="10" t="s">
        <v>13</v>
      </c>
      <c r="L267" s="11" t="s">
        <v>279</v>
      </c>
      <c r="M267" s="15"/>
      <c r="N267" s="156" t="s">
        <v>17</v>
      </c>
      <c r="O267" s="13" t="s">
        <v>14</v>
      </c>
      <c r="P267" s="12" t="s">
        <v>14</v>
      </c>
      <c r="Q267" s="12" t="s">
        <v>14</v>
      </c>
      <c r="R267" s="12"/>
      <c r="S267" s="12" t="s">
        <v>14</v>
      </c>
      <c r="T267" s="12"/>
      <c r="U267" s="12"/>
      <c r="V267" s="31"/>
    </row>
    <row r="268" spans="1:22" ht="13.5" customHeight="1" x14ac:dyDescent="0.15">
      <c r="A268" s="30">
        <f t="shared" si="30"/>
        <v>263</v>
      </c>
      <c r="B268" s="10">
        <f>IF($N268="","",COUNTA($N$6:$N268))</f>
        <v>168</v>
      </c>
      <c r="C268" s="10" t="str">
        <f>IF(OR($K268="限特",$Q268="○"),"",SUMPRODUCT(($K$6:$K268&lt;&gt;"限特")*($Q$6:$Q268="")))</f>
        <v/>
      </c>
      <c r="D268" s="10" t="str">
        <f>IF(OR($K268&lt;&gt;"限特",$Q268="○"),"",SUMPRODUCT(($K$6:$K268="限特")*($Q$6:$Q268="")))</f>
        <v/>
      </c>
      <c r="E268" s="10" t="str">
        <f>IF($M268="","",SUMPRODUCT(($M$6:$M268&lt;&gt;"")*($R$6:$R268="")))</f>
        <v/>
      </c>
      <c r="F268" s="10">
        <f>IF(OR($K268="限特",$O268=""),"",SUMPRODUCT(($K$6:$K268&lt;&gt;"限特")*($O$6:$O268="○")))</f>
        <v>108</v>
      </c>
      <c r="G268" s="10" t="str">
        <f>IF(OR($K268&lt;&gt;"限特",$O268&lt;&gt;"○"),"",SUMPRODUCT(($K$6:$K268="限特")*($O$6:$O268="○")))</f>
        <v/>
      </c>
      <c r="H268" s="9" t="str">
        <f t="shared" si="31"/>
        <v/>
      </c>
      <c r="I268" s="10" t="s">
        <v>279</v>
      </c>
      <c r="J268" s="9" t="str">
        <f t="shared" si="32"/>
        <v>政令市</v>
      </c>
      <c r="K268" s="10" t="s">
        <v>15</v>
      </c>
      <c r="L268" s="11" t="s">
        <v>280</v>
      </c>
      <c r="M268" s="15"/>
      <c r="N268" s="156" t="s">
        <v>17</v>
      </c>
      <c r="O268" s="13" t="s">
        <v>14</v>
      </c>
      <c r="P268" s="12" t="s">
        <v>14</v>
      </c>
      <c r="Q268" s="12" t="s">
        <v>14</v>
      </c>
      <c r="R268" s="12"/>
      <c r="S268" s="12" t="s">
        <v>14</v>
      </c>
      <c r="T268" s="12"/>
      <c r="U268" s="12"/>
      <c r="V268" s="31"/>
    </row>
    <row r="269" spans="1:22" ht="13.5" customHeight="1" x14ac:dyDescent="0.15">
      <c r="A269" s="30">
        <f t="shared" si="30"/>
        <v>264</v>
      </c>
      <c r="B269" s="10">
        <f>IF($N269="","",COUNTA($N$6:$N269))</f>
        <v>169</v>
      </c>
      <c r="C269" s="10" t="str">
        <f>IF(OR($K269="限特",$Q269="○"),"",SUMPRODUCT(($K$6:$K269&lt;&gt;"限特")*($Q$6:$Q269="")))</f>
        <v/>
      </c>
      <c r="D269" s="10" t="str">
        <f>IF(OR($K269&lt;&gt;"限特",$Q269="○"),"",SUMPRODUCT(($K$6:$K269="限特")*($Q$6:$Q269="")))</f>
        <v/>
      </c>
      <c r="E269" s="10" t="str">
        <f>IF($M269="","",SUMPRODUCT(($M$6:$M269&lt;&gt;"")*($R$6:$R269="")))</f>
        <v/>
      </c>
      <c r="F269" s="10">
        <f>IF(OR($K269="限特",$O269=""),"",SUMPRODUCT(($K$6:$K269&lt;&gt;"限特")*($O$6:$O269="○")))</f>
        <v>109</v>
      </c>
      <c r="G269" s="10" t="str">
        <f>IF(OR($K269&lt;&gt;"限特",$O269&lt;&gt;"○"),"",SUMPRODUCT(($K$6:$K269="限特")*($O$6:$O269="○")))</f>
        <v/>
      </c>
      <c r="H269" s="9" t="str">
        <f t="shared" si="31"/>
        <v/>
      </c>
      <c r="I269" s="10" t="s">
        <v>279</v>
      </c>
      <c r="J269" s="9" t="str">
        <f t="shared" si="32"/>
        <v>〃</v>
      </c>
      <c r="K269" s="10" t="s">
        <v>15</v>
      </c>
      <c r="L269" s="11" t="s">
        <v>281</v>
      </c>
      <c r="M269" s="15"/>
      <c r="N269" s="156" t="s">
        <v>464</v>
      </c>
      <c r="O269" s="13" t="s">
        <v>14</v>
      </c>
      <c r="P269" s="12" t="s">
        <v>14</v>
      </c>
      <c r="Q269" s="12" t="s">
        <v>14</v>
      </c>
      <c r="R269" s="12"/>
      <c r="S269" s="12" t="s">
        <v>14</v>
      </c>
      <c r="T269" s="12"/>
      <c r="U269" s="12"/>
      <c r="V269" s="31"/>
    </row>
    <row r="270" spans="1:22" ht="13.5" customHeight="1" x14ac:dyDescent="0.15">
      <c r="A270" s="30">
        <f t="shared" si="30"/>
        <v>265</v>
      </c>
      <c r="B270" s="10">
        <f>IF($N270="","",COUNTA($N$6:$N270))</f>
        <v>170</v>
      </c>
      <c r="C270" s="10" t="str">
        <f>IF(OR($K270="限特",$Q270="○"),"",SUMPRODUCT(($K$6:$K270&lt;&gt;"限特")*($Q$6:$Q270="")))</f>
        <v/>
      </c>
      <c r="D270" s="10" t="str">
        <f>IF(OR($K270&lt;&gt;"限特",$Q270="○"),"",SUMPRODUCT(($K$6:$K270="限特")*($Q$6:$Q270="")))</f>
        <v/>
      </c>
      <c r="E270" s="10" t="str">
        <f>IF($M270="","",SUMPRODUCT(($M$6:$M270&lt;&gt;"")*($R$6:$R270="")))</f>
        <v/>
      </c>
      <c r="F270" s="10">
        <f>IF(OR($K270="限特",$O270=""),"",SUMPRODUCT(($K$6:$K270&lt;&gt;"限特")*($O$6:$O270="○")))</f>
        <v>110</v>
      </c>
      <c r="G270" s="10" t="str">
        <f>IF(OR($K270&lt;&gt;"限特",$O270&lt;&gt;"○"),"",SUMPRODUCT(($K$6:$K270="限特")*($O$6:$O270="○")))</f>
        <v/>
      </c>
      <c r="H270" s="9" t="str">
        <f t="shared" si="31"/>
        <v/>
      </c>
      <c r="I270" s="10" t="s">
        <v>279</v>
      </c>
      <c r="J270" s="9" t="str">
        <f t="shared" si="32"/>
        <v>４条２項</v>
      </c>
      <c r="K270" s="10" t="s">
        <v>22</v>
      </c>
      <c r="L270" s="11" t="s">
        <v>282</v>
      </c>
      <c r="M270" s="15"/>
      <c r="N270" s="156" t="s">
        <v>17</v>
      </c>
      <c r="O270" s="13" t="s">
        <v>14</v>
      </c>
      <c r="P270" s="12" t="s">
        <v>14</v>
      </c>
      <c r="Q270" s="12" t="s">
        <v>14</v>
      </c>
      <c r="R270" s="12"/>
      <c r="S270" s="12" t="s">
        <v>14</v>
      </c>
      <c r="T270" s="12"/>
      <c r="U270" s="12"/>
      <c r="V270" s="31"/>
    </row>
    <row r="271" spans="1:22" ht="13.5" customHeight="1" x14ac:dyDescent="0.15">
      <c r="A271" s="30">
        <f t="shared" si="30"/>
        <v>266</v>
      </c>
      <c r="B271" s="10">
        <f>IF($N271="","",COUNTA($N$6:$N271))</f>
        <v>171</v>
      </c>
      <c r="C271" s="10" t="str">
        <f>IF(OR($K271="限特",$Q271="○"),"",SUMPRODUCT(($K$6:$K271&lt;&gt;"限特")*($Q$6:$Q271="")))</f>
        <v/>
      </c>
      <c r="D271" s="10" t="str">
        <f>IF(OR($K271&lt;&gt;"限特",$Q271="○"),"",SUMPRODUCT(($K$6:$K271="限特")*($Q$6:$Q271="")))</f>
        <v/>
      </c>
      <c r="E271" s="10" t="str">
        <f>IF($M271="","",SUMPRODUCT(($M$6:$M271&lt;&gt;"")*($R$6:$R271="")))</f>
        <v/>
      </c>
      <c r="F271" s="10">
        <f>IF(OR($K271="限特",$O271=""),"",SUMPRODUCT(($K$6:$K271&lt;&gt;"限特")*($O$6:$O271="○")))</f>
        <v>111</v>
      </c>
      <c r="G271" s="10" t="str">
        <f>IF(OR($K271&lt;&gt;"限特",$O271&lt;&gt;"○"),"",SUMPRODUCT(($K$6:$K271="限特")*($O$6:$O271="○")))</f>
        <v/>
      </c>
      <c r="H271" s="9" t="str">
        <f t="shared" si="31"/>
        <v/>
      </c>
      <c r="I271" s="10" t="s">
        <v>279</v>
      </c>
      <c r="J271" s="9" t="str">
        <f t="shared" si="32"/>
        <v>〃</v>
      </c>
      <c r="K271" s="10" t="s">
        <v>22</v>
      </c>
      <c r="L271" s="11" t="s">
        <v>283</v>
      </c>
      <c r="M271" s="15"/>
      <c r="N271" s="156" t="s">
        <v>17</v>
      </c>
      <c r="O271" s="13" t="s">
        <v>14</v>
      </c>
      <c r="P271" s="12" t="s">
        <v>14</v>
      </c>
      <c r="Q271" s="12" t="s">
        <v>14</v>
      </c>
      <c r="R271" s="12"/>
      <c r="S271" s="12" t="s">
        <v>14</v>
      </c>
      <c r="T271" s="12"/>
      <c r="U271" s="12" t="s">
        <v>1050</v>
      </c>
      <c r="V271" s="31"/>
    </row>
    <row r="272" spans="1:22" ht="13.5" customHeight="1" x14ac:dyDescent="0.15">
      <c r="A272" s="30">
        <f t="shared" si="30"/>
        <v>267</v>
      </c>
      <c r="B272" s="10">
        <f>IF($N272="","",COUNTA($N$6:$N272))</f>
        <v>172</v>
      </c>
      <c r="C272" s="10" t="str">
        <f>IF(OR($K272="限特",$Q272="○"),"",SUMPRODUCT(($K$6:$K272&lt;&gt;"限特")*($Q$6:$Q272="")))</f>
        <v/>
      </c>
      <c r="D272" s="10" t="str">
        <f>IF(OR($K272&lt;&gt;"限特",$Q272="○"),"",SUMPRODUCT(($K$6:$K272="限特")*($Q$6:$Q272="")))</f>
        <v/>
      </c>
      <c r="E272" s="10" t="str">
        <f>IF($M272="","",SUMPRODUCT(($M$6:$M272&lt;&gt;"")*($R$6:$R272="")))</f>
        <v/>
      </c>
      <c r="F272" s="10">
        <f>IF(OR($K272="限特",$O272=""),"",SUMPRODUCT(($K$6:$K272&lt;&gt;"限特")*($O$6:$O272="○")))</f>
        <v>112</v>
      </c>
      <c r="G272" s="10" t="str">
        <f>IF(OR($K272&lt;&gt;"限特",$O272&lt;&gt;"○"),"",SUMPRODUCT(($K$6:$K272="限特")*($O$6:$O272="○")))</f>
        <v/>
      </c>
      <c r="H272" s="9" t="str">
        <f t="shared" si="31"/>
        <v/>
      </c>
      <c r="I272" s="10" t="s">
        <v>279</v>
      </c>
      <c r="J272" s="9" t="str">
        <f t="shared" si="32"/>
        <v>〃</v>
      </c>
      <c r="K272" s="10" t="s">
        <v>22</v>
      </c>
      <c r="L272" s="11" t="s">
        <v>284</v>
      </c>
      <c r="M272" s="15"/>
      <c r="N272" s="156" t="s">
        <v>17</v>
      </c>
      <c r="O272" s="13" t="s">
        <v>14</v>
      </c>
      <c r="P272" s="12" t="s">
        <v>14</v>
      </c>
      <c r="Q272" s="12" t="s">
        <v>14</v>
      </c>
      <c r="R272" s="12"/>
      <c r="S272" s="12" t="s">
        <v>14</v>
      </c>
      <c r="T272" s="12"/>
      <c r="U272" s="12"/>
      <c r="V272" s="31"/>
    </row>
    <row r="273" spans="1:22" ht="13.5" customHeight="1" x14ac:dyDescent="0.15">
      <c r="A273" s="30">
        <f t="shared" si="30"/>
        <v>268</v>
      </c>
      <c r="B273" s="10">
        <f>IF($N273="","",COUNTA($N$6:$N273))</f>
        <v>173</v>
      </c>
      <c r="C273" s="10" t="str">
        <f>IF(OR($K273="限特",$Q273="○"),"",SUMPRODUCT(($K$6:$K273&lt;&gt;"限特")*($Q$6:$Q273="")))</f>
        <v/>
      </c>
      <c r="D273" s="10" t="str">
        <f>IF(OR($K273&lt;&gt;"限特",$Q273="○"),"",SUMPRODUCT(($K$6:$K273="限特")*($Q$6:$Q273="")))</f>
        <v/>
      </c>
      <c r="E273" s="10" t="str">
        <f>IF($M273="","",SUMPRODUCT(($M$6:$M273&lt;&gt;"")*($R$6:$R273="")))</f>
        <v/>
      </c>
      <c r="F273" s="10">
        <f>IF(OR($K273="限特",$O273=""),"",SUMPRODUCT(($K$6:$K273&lt;&gt;"限特")*($O$6:$O273="○")))</f>
        <v>113</v>
      </c>
      <c r="G273" s="10" t="str">
        <f>IF(OR($K273&lt;&gt;"限特",$O273&lt;&gt;"○"),"",SUMPRODUCT(($K$6:$K273="限特")*($O$6:$O273="○")))</f>
        <v/>
      </c>
      <c r="H273" s="9" t="str">
        <f t="shared" si="31"/>
        <v/>
      </c>
      <c r="I273" s="10" t="s">
        <v>279</v>
      </c>
      <c r="J273" s="9" t="str">
        <f t="shared" si="32"/>
        <v>〃</v>
      </c>
      <c r="K273" s="10" t="s">
        <v>22</v>
      </c>
      <c r="L273" s="11" t="s">
        <v>285</v>
      </c>
      <c r="M273" s="15"/>
      <c r="N273" s="156" t="s">
        <v>17</v>
      </c>
      <c r="O273" s="13" t="s">
        <v>14</v>
      </c>
      <c r="P273" s="12" t="s">
        <v>14</v>
      </c>
      <c r="Q273" s="12" t="s">
        <v>14</v>
      </c>
      <c r="R273" s="12"/>
      <c r="S273" s="12" t="s">
        <v>14</v>
      </c>
      <c r="T273" s="12"/>
      <c r="U273" s="12"/>
      <c r="V273" s="31"/>
    </row>
    <row r="274" spans="1:22" ht="13.5" customHeight="1" x14ac:dyDescent="0.15">
      <c r="A274" s="30">
        <f t="shared" si="30"/>
        <v>269</v>
      </c>
      <c r="B274" s="10">
        <f>IF($N274="","",COUNTA($N$6:$N274))</f>
        <v>174</v>
      </c>
      <c r="C274" s="10" t="str">
        <f>IF(OR($K274="限特",$Q274="○"),"",SUMPRODUCT(($K$6:$K274&lt;&gt;"限特")*($Q$6:$Q274="")))</f>
        <v/>
      </c>
      <c r="D274" s="10" t="str">
        <f>IF(OR($K274&lt;&gt;"限特",$Q274="○"),"",SUMPRODUCT(($K$6:$K274="限特")*($Q$6:$Q274="")))</f>
        <v/>
      </c>
      <c r="E274" s="10" t="str">
        <f>IF($M274="","",SUMPRODUCT(($M$6:$M274&lt;&gt;"")*($R$6:$R274="")))</f>
        <v/>
      </c>
      <c r="F274" s="10" t="str">
        <f>IF(OR($K274="限特",$O274=""),"",SUMPRODUCT(($K$6:$K274&lt;&gt;"限特")*($O$6:$O274="○")))</f>
        <v/>
      </c>
      <c r="G274" s="10">
        <f>IF(OR($K274&lt;&gt;"限特",$O274&lt;&gt;"○"),"",SUMPRODUCT(($K$6:$K274="限特")*($O$6:$O274="○")))</f>
        <v>38</v>
      </c>
      <c r="H274" s="9" t="str">
        <f t="shared" si="31"/>
        <v/>
      </c>
      <c r="I274" s="10" t="s">
        <v>279</v>
      </c>
      <c r="J274" s="9" t="str">
        <f t="shared" si="32"/>
        <v>限特</v>
      </c>
      <c r="K274" s="10" t="s">
        <v>30</v>
      </c>
      <c r="L274" s="11" t="s">
        <v>286</v>
      </c>
      <c r="M274" s="15"/>
      <c r="N274" s="156" t="s">
        <v>17</v>
      </c>
      <c r="O274" s="13" t="s">
        <v>14</v>
      </c>
      <c r="P274" s="12" t="s">
        <v>14</v>
      </c>
      <c r="Q274" s="12" t="s">
        <v>14</v>
      </c>
      <c r="R274" s="12"/>
      <c r="S274" s="12" t="s">
        <v>14</v>
      </c>
      <c r="T274" s="12"/>
      <c r="U274" s="12"/>
      <c r="V274" s="31"/>
    </row>
    <row r="275" spans="1:22" ht="13.5" customHeight="1" x14ac:dyDescent="0.15">
      <c r="A275" s="30">
        <f t="shared" si="30"/>
        <v>270</v>
      </c>
      <c r="B275" s="10">
        <f>IF($N275="","",COUNTA($N$6:$N275))</f>
        <v>175</v>
      </c>
      <c r="C275" s="10" t="str">
        <f>IF(OR($K275="限特",$Q275="○"),"",SUMPRODUCT(($K$6:$K275&lt;&gt;"限特")*($Q$6:$Q275="")))</f>
        <v/>
      </c>
      <c r="D275" s="10" t="str">
        <f>IF(OR($K275&lt;&gt;"限特",$Q275="○"),"",SUMPRODUCT(($K$6:$K275="限特")*($Q$6:$Q275="")))</f>
        <v/>
      </c>
      <c r="E275" s="10" t="str">
        <f>IF($M275="","",SUMPRODUCT(($M$6:$M275&lt;&gt;"")*($R$6:$R275="")))</f>
        <v/>
      </c>
      <c r="F275" s="10" t="str">
        <f>IF(OR($K275="限特",$O275=""),"",SUMPRODUCT(($K$6:$K275&lt;&gt;"限特")*($O$6:$O275="○")))</f>
        <v/>
      </c>
      <c r="G275" s="10">
        <f>IF(OR($K275&lt;&gt;"限特",$O275&lt;&gt;"○"),"",SUMPRODUCT(($K$6:$K275="限特")*($O$6:$O275="○")))</f>
        <v>39</v>
      </c>
      <c r="H275" s="9" t="str">
        <f t="shared" ref="H275:H278" si="33">IF(I275&lt;&gt;I274,I275,"")</f>
        <v/>
      </c>
      <c r="I275" s="10" t="s">
        <v>279</v>
      </c>
      <c r="J275" s="9" t="str">
        <f t="shared" ref="J275:J278" si="34">IF(K275&lt;&gt;K274,K275,"〃")</f>
        <v>〃</v>
      </c>
      <c r="K275" s="10" t="s">
        <v>30</v>
      </c>
      <c r="L275" s="11" t="s">
        <v>287</v>
      </c>
      <c r="M275" s="15"/>
      <c r="N275" s="156" t="s">
        <v>17</v>
      </c>
      <c r="O275" s="13" t="s">
        <v>14</v>
      </c>
      <c r="P275" s="12" t="s">
        <v>14</v>
      </c>
      <c r="Q275" s="12" t="s">
        <v>14</v>
      </c>
      <c r="R275" s="12"/>
      <c r="S275" s="12" t="s">
        <v>14</v>
      </c>
      <c r="T275" s="12"/>
      <c r="U275" s="12"/>
      <c r="V275" s="31"/>
    </row>
    <row r="276" spans="1:22" ht="13.5" customHeight="1" x14ac:dyDescent="0.15">
      <c r="A276" s="30">
        <f t="shared" si="30"/>
        <v>271</v>
      </c>
      <c r="B276" s="10">
        <f>IF($N276="","",COUNTA($N$6:$N276))</f>
        <v>176</v>
      </c>
      <c r="C276" s="10" t="str">
        <f>IF(OR($K276="限特",$Q276="○"),"",SUMPRODUCT(($K$6:$K276&lt;&gt;"限特")*($Q$6:$Q276="")))</f>
        <v/>
      </c>
      <c r="D276" s="10" t="str">
        <f>IF(OR($K276&lt;&gt;"限特",$Q276="○"),"",SUMPRODUCT(($K$6:$K276="限特")*($Q$6:$Q276="")))</f>
        <v/>
      </c>
      <c r="E276" s="10" t="str">
        <f>IF($M276="","",SUMPRODUCT(($M$6:$M276&lt;&gt;"")*($R$6:$R276="")))</f>
        <v/>
      </c>
      <c r="F276" s="10" t="str">
        <f>IF(OR($K276="限特",$O276=""),"",SUMPRODUCT(($K$6:$K276&lt;&gt;"限特")*($O$6:$O276="○")))</f>
        <v/>
      </c>
      <c r="G276" s="10">
        <f>IF(OR($K276&lt;&gt;"限特",$O276&lt;&gt;"○"),"",SUMPRODUCT(($K$6:$K276="限特")*($O$6:$O276="○")))</f>
        <v>40</v>
      </c>
      <c r="H276" s="9" t="str">
        <f t="shared" si="33"/>
        <v/>
      </c>
      <c r="I276" s="10" t="s">
        <v>279</v>
      </c>
      <c r="J276" s="9" t="str">
        <f t="shared" si="34"/>
        <v>〃</v>
      </c>
      <c r="K276" s="10" t="s">
        <v>30</v>
      </c>
      <c r="L276" s="11" t="s">
        <v>288</v>
      </c>
      <c r="M276" s="15"/>
      <c r="N276" s="156" t="s">
        <v>17</v>
      </c>
      <c r="O276" s="13" t="s">
        <v>14</v>
      </c>
      <c r="P276" s="12" t="s">
        <v>14</v>
      </c>
      <c r="Q276" s="12" t="s">
        <v>14</v>
      </c>
      <c r="R276" s="12"/>
      <c r="S276" s="12" t="s">
        <v>14</v>
      </c>
      <c r="T276" s="12"/>
      <c r="U276" s="12"/>
      <c r="V276" s="31"/>
    </row>
    <row r="277" spans="1:22" ht="13.5" customHeight="1" x14ac:dyDescent="0.15">
      <c r="A277" s="30">
        <f t="shared" si="30"/>
        <v>272</v>
      </c>
      <c r="B277" s="10" t="str">
        <f>IF($N277="","",COUNTA($N$6:$N277))</f>
        <v/>
      </c>
      <c r="C277" s="10" t="str">
        <f>IF(OR($K277="限特",$Q277="○"),"",SUMPRODUCT(($K$6:$K277&lt;&gt;"限特")*($Q$6:$Q277="")))</f>
        <v/>
      </c>
      <c r="D277" s="10" t="str">
        <f>IF(OR($K277&lt;&gt;"限特",$Q277="○"),"",SUMPRODUCT(($K$6:$K277="限特")*($Q$6:$Q277="")))</f>
        <v/>
      </c>
      <c r="E277" s="10" t="str">
        <f>IF($M277="","",SUMPRODUCT(($M$6:$M277&lt;&gt;"")*($R$6:$R277="")))</f>
        <v/>
      </c>
      <c r="F277" s="10" t="str">
        <f>IF(OR($K277="限特",$O277=""),"",SUMPRODUCT(($K$6:$K277&lt;&gt;"限特")*($O$6:$O277="○")))</f>
        <v/>
      </c>
      <c r="G277" s="10">
        <f>IF(OR($K277&lt;&gt;"限特",$O277&lt;&gt;"○"),"",SUMPRODUCT(($K$6:$K277="限特")*($O$6:$O277="○")))</f>
        <v>41</v>
      </c>
      <c r="H277" s="9" t="str">
        <f t="shared" si="33"/>
        <v/>
      </c>
      <c r="I277" s="10" t="s">
        <v>279</v>
      </c>
      <c r="J277" s="9" t="str">
        <f t="shared" si="34"/>
        <v>〃</v>
      </c>
      <c r="K277" s="10" t="s">
        <v>30</v>
      </c>
      <c r="L277" s="11" t="s">
        <v>289</v>
      </c>
      <c r="M277" s="15"/>
      <c r="N277" s="156"/>
      <c r="O277" s="13" t="s">
        <v>14</v>
      </c>
      <c r="P277" s="12" t="s">
        <v>14</v>
      </c>
      <c r="Q277" s="12" t="s">
        <v>14</v>
      </c>
      <c r="R277" s="12"/>
      <c r="S277" s="12"/>
      <c r="T277" s="12"/>
      <c r="U277" s="12"/>
      <c r="V277" s="31"/>
    </row>
    <row r="278" spans="1:22" ht="13.5" customHeight="1" x14ac:dyDescent="0.15">
      <c r="A278" s="30">
        <f t="shared" si="30"/>
        <v>273</v>
      </c>
      <c r="B278" s="10">
        <f>IF($N278="","",COUNTA($N$6:$N278))</f>
        <v>177</v>
      </c>
      <c r="C278" s="10" t="str">
        <f>IF(OR($K278="限特",$Q278="○"),"",SUMPRODUCT(($K$6:$K278&lt;&gt;"限特")*($Q$6:$Q278="")))</f>
        <v/>
      </c>
      <c r="D278" s="10" t="str">
        <f>IF(OR($K278&lt;&gt;"限特",$Q278="○"),"",SUMPRODUCT(($K$6:$K278="限特")*($Q$6:$Q278="")))</f>
        <v/>
      </c>
      <c r="E278" s="10" t="str">
        <f>IF($M278="","",SUMPRODUCT(($M$6:$M278&lt;&gt;"")*($R$6:$R278="")))</f>
        <v/>
      </c>
      <c r="F278" s="10" t="str">
        <f>IF(OR($K278="限特",$O278=""),"",SUMPRODUCT(($K$6:$K278&lt;&gt;"限特")*($O$6:$O278="○")))</f>
        <v/>
      </c>
      <c r="G278" s="10">
        <f>IF(OR($K278&lt;&gt;"限特",$O278&lt;&gt;"○"),"",SUMPRODUCT(($K$6:$K278="限特")*($O$6:$O278="○")))</f>
        <v>42</v>
      </c>
      <c r="H278" s="9" t="str">
        <f t="shared" si="33"/>
        <v/>
      </c>
      <c r="I278" s="10" t="s">
        <v>279</v>
      </c>
      <c r="J278" s="9" t="str">
        <f t="shared" si="34"/>
        <v>〃</v>
      </c>
      <c r="K278" s="10" t="s">
        <v>30</v>
      </c>
      <c r="L278" s="11" t="s">
        <v>290</v>
      </c>
      <c r="M278" s="15"/>
      <c r="N278" s="156" t="s">
        <v>17</v>
      </c>
      <c r="O278" s="13" t="s">
        <v>14</v>
      </c>
      <c r="P278" s="12" t="s">
        <v>14</v>
      </c>
      <c r="Q278" s="12" t="s">
        <v>14</v>
      </c>
      <c r="R278" s="12"/>
      <c r="S278" s="12" t="s">
        <v>14</v>
      </c>
      <c r="T278" s="12"/>
      <c r="U278" s="12"/>
      <c r="V278" s="31"/>
    </row>
    <row r="279" spans="1:22" ht="13.5" customHeight="1" x14ac:dyDescent="0.15">
      <c r="A279" s="30">
        <f t="shared" si="30"/>
        <v>274</v>
      </c>
      <c r="B279" s="10">
        <f>IF($N279="","",COUNTA($N$6:$N279))</f>
        <v>178</v>
      </c>
      <c r="C279" s="10" t="str">
        <f>IF(OR($K279="限特",$Q279="○"),"",SUMPRODUCT(($K$6:$K279&lt;&gt;"限特")*($Q$6:$Q279="")))</f>
        <v/>
      </c>
      <c r="D279" s="10" t="str">
        <f>IF(OR($K279&lt;&gt;"限特",$Q279="○"),"",SUMPRODUCT(($K$6:$K279="限特")*($Q$6:$Q279="")))</f>
        <v/>
      </c>
      <c r="E279" s="10" t="str">
        <f>IF($M279="","",SUMPRODUCT(($M$6:$M279&lt;&gt;"")*($R$6:$R279="")))</f>
        <v/>
      </c>
      <c r="F279" s="10" t="str">
        <f>IF(OR($K279="限特",$O279=""),"",SUMPRODUCT(($K$6:$K279&lt;&gt;"限特")*($O$6:$O279="○")))</f>
        <v/>
      </c>
      <c r="G279" s="10">
        <f>IF(OR($K279&lt;&gt;"限特",$O279&lt;&gt;"○"),"",SUMPRODUCT(($K$6:$K279="限特")*($O$6:$O279="○")))</f>
        <v>43</v>
      </c>
      <c r="H279" s="9" t="str">
        <f t="shared" si="31"/>
        <v/>
      </c>
      <c r="I279" s="10" t="s">
        <v>279</v>
      </c>
      <c r="J279" s="9" t="str">
        <f t="shared" si="32"/>
        <v>〃</v>
      </c>
      <c r="K279" s="10" t="s">
        <v>30</v>
      </c>
      <c r="L279" s="11" t="s">
        <v>291</v>
      </c>
      <c r="M279" s="15"/>
      <c r="N279" s="156" t="s">
        <v>17</v>
      </c>
      <c r="O279" s="13" t="s">
        <v>14</v>
      </c>
      <c r="P279" s="12" t="s">
        <v>14</v>
      </c>
      <c r="Q279" s="12" t="s">
        <v>14</v>
      </c>
      <c r="R279" s="12"/>
      <c r="S279" s="12" t="s">
        <v>14</v>
      </c>
      <c r="T279" s="12"/>
      <c r="U279" s="12"/>
      <c r="V279" s="31"/>
    </row>
    <row r="280" spans="1:22" ht="13.5" customHeight="1" x14ac:dyDescent="0.15">
      <c r="A280" s="30">
        <f t="shared" si="30"/>
        <v>275</v>
      </c>
      <c r="B280" s="10">
        <f>IF($N280="","",COUNTA($N$6:$N280))</f>
        <v>179</v>
      </c>
      <c r="C280" s="10" t="str">
        <f>IF(OR($K280="限特",$Q280="○"),"",SUMPRODUCT(($K$6:$K280&lt;&gt;"限特")*($Q$6:$Q280="")))</f>
        <v/>
      </c>
      <c r="D280" s="10" t="str">
        <f>IF(OR($K280&lt;&gt;"限特",$Q280="○"),"",SUMPRODUCT(($K$6:$K280="限特")*($Q$6:$Q280="")))</f>
        <v/>
      </c>
      <c r="E280" s="10" t="str">
        <f>IF($M280="","",SUMPRODUCT(($M$6:$M280&lt;&gt;"")*($R$6:$R280="")))</f>
        <v/>
      </c>
      <c r="F280" s="10" t="str">
        <f>IF(OR($K280="限特",$O280=""),"",SUMPRODUCT(($K$6:$K280&lt;&gt;"限特")*($O$6:$O280="○")))</f>
        <v/>
      </c>
      <c r="G280" s="10">
        <f>IF(OR($K280&lt;&gt;"限特",$O280&lt;&gt;"○"),"",SUMPRODUCT(($K$6:$K280="限特")*($O$6:$O280="○")))</f>
        <v>44</v>
      </c>
      <c r="H280" s="9" t="str">
        <f t="shared" si="31"/>
        <v/>
      </c>
      <c r="I280" s="10" t="s">
        <v>279</v>
      </c>
      <c r="J280" s="9" t="str">
        <f t="shared" si="32"/>
        <v>〃</v>
      </c>
      <c r="K280" s="10" t="s">
        <v>30</v>
      </c>
      <c r="L280" s="11" t="s">
        <v>292</v>
      </c>
      <c r="M280" s="15"/>
      <c r="N280" s="156" t="s">
        <v>17</v>
      </c>
      <c r="O280" s="13" t="s">
        <v>14</v>
      </c>
      <c r="P280" s="12" t="s">
        <v>14</v>
      </c>
      <c r="Q280" s="12" t="s">
        <v>14</v>
      </c>
      <c r="R280" s="12"/>
      <c r="S280" s="12"/>
      <c r="T280" s="12"/>
      <c r="U280" s="12"/>
      <c r="V280" s="31"/>
    </row>
    <row r="281" spans="1:22" ht="13.5" customHeight="1" x14ac:dyDescent="0.15">
      <c r="A281" s="30">
        <f t="shared" si="30"/>
        <v>276</v>
      </c>
      <c r="B281" s="10" t="str">
        <f>IF($N281="","",COUNTA($N$6:$N281))</f>
        <v/>
      </c>
      <c r="C281" s="10" t="str">
        <f>IF(OR($K281="限特",$Q281="○"),"",SUMPRODUCT(($K$6:$K281&lt;&gt;"限特")*($Q$6:$Q281="")))</f>
        <v/>
      </c>
      <c r="D281" s="10" t="str">
        <f>IF(OR($K281&lt;&gt;"限特",$Q281="○"),"",SUMPRODUCT(($K$6:$K281="限特")*($Q$6:$Q281="")))</f>
        <v/>
      </c>
      <c r="E281" s="10" t="str">
        <f>IF($M281="","",SUMPRODUCT(($M$6:$M281&lt;&gt;"")*($R$6:$R281="")))</f>
        <v/>
      </c>
      <c r="F281" s="10" t="str">
        <f>IF(OR($K281="限特",$O281=""),"",SUMPRODUCT(($K$6:$K281&lt;&gt;"限特")*($O$6:$O281="○")))</f>
        <v/>
      </c>
      <c r="G281" s="10">
        <f>IF(OR($K281&lt;&gt;"限特",$O281&lt;&gt;"○"),"",SUMPRODUCT(($K$6:$K281="限特")*($O$6:$O281="○")))</f>
        <v>45</v>
      </c>
      <c r="H281" s="9" t="str">
        <f t="shared" si="31"/>
        <v/>
      </c>
      <c r="I281" s="10" t="s">
        <v>279</v>
      </c>
      <c r="J281" s="9" t="str">
        <f t="shared" si="32"/>
        <v>〃</v>
      </c>
      <c r="K281" s="10" t="s">
        <v>30</v>
      </c>
      <c r="L281" s="11" t="s">
        <v>293</v>
      </c>
      <c r="M281" s="15"/>
      <c r="N281" s="156"/>
      <c r="O281" s="13" t="s">
        <v>14</v>
      </c>
      <c r="P281" s="12" t="s">
        <v>14</v>
      </c>
      <c r="Q281" s="12" t="s">
        <v>14</v>
      </c>
      <c r="R281" s="12"/>
      <c r="S281" s="12" t="s">
        <v>14</v>
      </c>
      <c r="T281" s="12"/>
      <c r="U281" s="12"/>
      <c r="V281" s="31"/>
    </row>
    <row r="282" spans="1:22" ht="13.5" customHeight="1" x14ac:dyDescent="0.15">
      <c r="A282" s="30">
        <f t="shared" si="30"/>
        <v>277</v>
      </c>
      <c r="B282" s="10" t="str">
        <f>IF($N282="","",COUNTA($N$6:$N282))</f>
        <v/>
      </c>
      <c r="C282" s="10" t="str">
        <f>IF(OR($K282="限特",$Q282="○"),"",SUMPRODUCT(($K$6:$K282&lt;&gt;"限特")*($Q$6:$Q282="")))</f>
        <v/>
      </c>
      <c r="D282" s="10" t="str">
        <f>IF(OR($K282&lt;&gt;"限特",$Q282="○"),"",SUMPRODUCT(($K$6:$K282="限特")*($Q$6:$Q282="")))</f>
        <v/>
      </c>
      <c r="E282" s="10" t="str">
        <f>IF($M282="","",SUMPRODUCT(($M$6:$M282&lt;&gt;"")*($R$6:$R282="")))</f>
        <v/>
      </c>
      <c r="F282" s="10" t="str">
        <f>IF(OR($K282="限特",$O282=""),"",SUMPRODUCT(($K$6:$K282&lt;&gt;"限特")*($O$6:$O282="○")))</f>
        <v/>
      </c>
      <c r="G282" s="10">
        <f>IF(OR($K282&lt;&gt;"限特",$O282&lt;&gt;"○"),"",SUMPRODUCT(($K$6:$K282="限特")*($O$6:$O282="○")))</f>
        <v>46</v>
      </c>
      <c r="H282" s="9" t="str">
        <f t="shared" si="31"/>
        <v/>
      </c>
      <c r="I282" s="10" t="s">
        <v>279</v>
      </c>
      <c r="J282" s="9" t="str">
        <f t="shared" si="32"/>
        <v>〃</v>
      </c>
      <c r="K282" s="10" t="s">
        <v>30</v>
      </c>
      <c r="L282" s="11" t="s">
        <v>294</v>
      </c>
      <c r="M282" s="15"/>
      <c r="N282" s="156"/>
      <c r="O282" s="13" t="s">
        <v>14</v>
      </c>
      <c r="P282" s="12" t="s">
        <v>14</v>
      </c>
      <c r="Q282" s="12" t="s">
        <v>14</v>
      </c>
      <c r="R282" s="12"/>
      <c r="S282" s="12" t="s">
        <v>14</v>
      </c>
      <c r="T282" s="12"/>
      <c r="U282" s="12"/>
      <c r="V282" s="31"/>
    </row>
    <row r="283" spans="1:22" ht="13.5" customHeight="1" x14ac:dyDescent="0.15">
      <c r="A283" s="30">
        <f t="shared" si="30"/>
        <v>278</v>
      </c>
      <c r="B283" s="10">
        <f>IF($N283="","",COUNTA($N$6:$N283))</f>
        <v>180</v>
      </c>
      <c r="C283" s="10" t="str">
        <f>IF(OR($K283="限特",$Q283="○"),"",SUMPRODUCT(($K$6:$K283&lt;&gt;"限特")*($Q$6:$Q283="")))</f>
        <v/>
      </c>
      <c r="D283" s="10" t="str">
        <f>IF(OR($K283&lt;&gt;"限特",$Q283="○"),"",SUMPRODUCT(($K$6:$K283="限特")*($Q$6:$Q283="")))</f>
        <v/>
      </c>
      <c r="E283" s="10" t="str">
        <f>IF($M283="","",SUMPRODUCT(($M$6:$M283&lt;&gt;"")*($R$6:$R283="")))</f>
        <v/>
      </c>
      <c r="F283" s="10" t="str">
        <f>IF(OR($K283="限特",$O283=""),"",SUMPRODUCT(($K$6:$K283&lt;&gt;"限特")*($O$6:$O283="○")))</f>
        <v/>
      </c>
      <c r="G283" s="10" t="str">
        <f>IF(OR($K283&lt;&gt;"限特",$O283&lt;&gt;"○"),"",SUMPRODUCT(($K$6:$K283="限特")*($O$6:$O283="○")))</f>
        <v/>
      </c>
      <c r="H283" s="9" t="str">
        <f t="shared" si="31"/>
        <v>愛知県</v>
      </c>
      <c r="I283" s="10" t="s">
        <v>295</v>
      </c>
      <c r="J283" s="9" t="str">
        <f t="shared" si="32"/>
        <v>都道府県</v>
      </c>
      <c r="K283" s="10" t="s">
        <v>13</v>
      </c>
      <c r="L283" s="11" t="s">
        <v>295</v>
      </c>
      <c r="M283" s="15"/>
      <c r="N283" s="156" t="s">
        <v>464</v>
      </c>
      <c r="O283" s="13" t="s">
        <v>18</v>
      </c>
      <c r="P283" s="12" t="s">
        <v>14</v>
      </c>
      <c r="Q283" s="12" t="s">
        <v>14</v>
      </c>
      <c r="R283" s="12"/>
      <c r="S283" s="12" t="s">
        <v>14</v>
      </c>
      <c r="T283" s="12"/>
      <c r="U283" s="12"/>
      <c r="V283" s="31"/>
    </row>
    <row r="284" spans="1:22" ht="13.5" customHeight="1" x14ac:dyDescent="0.15">
      <c r="A284" s="30">
        <f t="shared" si="30"/>
        <v>279</v>
      </c>
      <c r="B284" s="10">
        <f>IF($N284="","",COUNTA($N$6:$N284))</f>
        <v>181</v>
      </c>
      <c r="C284" s="10" t="str">
        <f>IF(OR($K284="限特",$Q284="○"),"",SUMPRODUCT(($K$6:$K284&lt;&gt;"限特")*($Q$6:$Q284="")))</f>
        <v/>
      </c>
      <c r="D284" s="10" t="str">
        <f>IF(OR($K284&lt;&gt;"限特",$Q284="○"),"",SUMPRODUCT(($K$6:$K284="限特")*($Q$6:$Q284="")))</f>
        <v/>
      </c>
      <c r="E284" s="10" t="str">
        <f>IF($M284="","",SUMPRODUCT(($M$6:$M284&lt;&gt;"")*($R$6:$R284="")))</f>
        <v/>
      </c>
      <c r="F284" s="10" t="str">
        <f>IF(OR($K284="限特",$O284=""),"",SUMPRODUCT(($K$6:$K284&lt;&gt;"限特")*($O$6:$O284="○")))</f>
        <v/>
      </c>
      <c r="G284" s="10" t="str">
        <f>IF(OR($K284&lt;&gt;"限特",$O284&lt;&gt;"○"),"",SUMPRODUCT(($K$6:$K284="限特")*($O$6:$O284="○")))</f>
        <v/>
      </c>
      <c r="H284" s="9" t="str">
        <f t="shared" si="31"/>
        <v/>
      </c>
      <c r="I284" s="10" t="s">
        <v>295</v>
      </c>
      <c r="J284" s="9" t="str">
        <f t="shared" si="32"/>
        <v>政令市</v>
      </c>
      <c r="K284" s="10" t="s">
        <v>15</v>
      </c>
      <c r="L284" s="11" t="s">
        <v>296</v>
      </c>
      <c r="M284" s="15"/>
      <c r="N284" s="156" t="s">
        <v>17</v>
      </c>
      <c r="O284" s="13" t="s">
        <v>18</v>
      </c>
      <c r="P284" s="12" t="s">
        <v>14</v>
      </c>
      <c r="Q284" s="12" t="s">
        <v>14</v>
      </c>
      <c r="R284" s="12"/>
      <c r="S284" s="12" t="s">
        <v>14</v>
      </c>
      <c r="T284" s="12"/>
      <c r="U284" s="12"/>
      <c r="V284" s="31"/>
    </row>
    <row r="285" spans="1:22" ht="13.5" customHeight="1" x14ac:dyDescent="0.15">
      <c r="A285" s="30">
        <f t="shared" si="30"/>
        <v>280</v>
      </c>
      <c r="B285" s="10">
        <f>IF($N285="","",COUNTA($N$6:$N285))</f>
        <v>182</v>
      </c>
      <c r="C285" s="10" t="str">
        <f>IF(OR($K285="限特",$Q285="○"),"",SUMPRODUCT(($K$6:$K285&lt;&gt;"限特")*($Q$6:$Q285="")))</f>
        <v/>
      </c>
      <c r="D285" s="10" t="str">
        <f>IF(OR($K285&lt;&gt;"限特",$Q285="○"),"",SUMPRODUCT(($K$6:$K285="限特")*($Q$6:$Q285="")))</f>
        <v/>
      </c>
      <c r="E285" s="10" t="str">
        <f>IF($M285="","",SUMPRODUCT(($M$6:$M285&lt;&gt;"")*($R$6:$R285="")))</f>
        <v/>
      </c>
      <c r="F285" s="10">
        <f>IF(OR($K285="限特",$O285=""),"",SUMPRODUCT(($K$6:$K285&lt;&gt;"限特")*($O$6:$O285="○")))</f>
        <v>114</v>
      </c>
      <c r="G285" s="10" t="str">
        <f>IF(OR($K285&lt;&gt;"限特",$O285&lt;&gt;"○"),"",SUMPRODUCT(($K$6:$K285="限特")*($O$6:$O285="○")))</f>
        <v/>
      </c>
      <c r="H285" s="9" t="str">
        <f t="shared" si="31"/>
        <v/>
      </c>
      <c r="I285" s="10" t="s">
        <v>295</v>
      </c>
      <c r="J285" s="9" t="str">
        <f t="shared" si="32"/>
        <v>４条１項</v>
      </c>
      <c r="K285" s="10" t="s">
        <v>19</v>
      </c>
      <c r="L285" s="11" t="s">
        <v>297</v>
      </c>
      <c r="M285" s="15"/>
      <c r="N285" s="156" t="s">
        <v>17</v>
      </c>
      <c r="O285" s="13" t="s">
        <v>14</v>
      </c>
      <c r="P285" s="12" t="s">
        <v>14</v>
      </c>
      <c r="Q285" s="12" t="s">
        <v>14</v>
      </c>
      <c r="R285" s="12"/>
      <c r="S285" s="12" t="s">
        <v>14</v>
      </c>
      <c r="T285" s="12"/>
      <c r="U285" s="12"/>
      <c r="V285" s="31"/>
    </row>
    <row r="286" spans="1:22" ht="13.5" customHeight="1" x14ac:dyDescent="0.15">
      <c r="A286" s="30">
        <f t="shared" si="30"/>
        <v>281</v>
      </c>
      <c r="B286" s="10">
        <f>IF($N286="","",COUNTA($N$6:$N286))</f>
        <v>183</v>
      </c>
      <c r="C286" s="10" t="str">
        <f>IF(OR($K286="限特",$Q286="○"),"",SUMPRODUCT(($K$6:$K286&lt;&gt;"限特")*($Q$6:$Q286="")))</f>
        <v/>
      </c>
      <c r="D286" s="10" t="str">
        <f>IF(OR($K286&lt;&gt;"限特",$Q286="○"),"",SUMPRODUCT(($K$6:$K286="限特")*($Q$6:$Q286="")))</f>
        <v/>
      </c>
      <c r="E286" s="10" t="str">
        <f>IF($M286="","",SUMPRODUCT(($M$6:$M286&lt;&gt;"")*($R$6:$R286="")))</f>
        <v/>
      </c>
      <c r="F286" s="10">
        <f>IF(OR($K286="限特",$O286=""),"",SUMPRODUCT(($K$6:$K286&lt;&gt;"限特")*($O$6:$O286="○")))</f>
        <v>115</v>
      </c>
      <c r="G286" s="10" t="str">
        <f>IF(OR($K286&lt;&gt;"限特",$O286&lt;&gt;"○"),"",SUMPRODUCT(($K$6:$K286="限特")*($O$6:$O286="○")))</f>
        <v/>
      </c>
      <c r="H286" s="9" t="str">
        <f t="shared" si="31"/>
        <v/>
      </c>
      <c r="I286" s="10" t="s">
        <v>295</v>
      </c>
      <c r="J286" s="9" t="str">
        <f t="shared" si="32"/>
        <v>〃</v>
      </c>
      <c r="K286" s="10" t="s">
        <v>19</v>
      </c>
      <c r="L286" s="11" t="s">
        <v>298</v>
      </c>
      <c r="M286" s="15"/>
      <c r="N286" s="156" t="s">
        <v>17</v>
      </c>
      <c r="O286" s="13" t="s">
        <v>14</v>
      </c>
      <c r="P286" s="12" t="s">
        <v>14</v>
      </c>
      <c r="Q286" s="12" t="s">
        <v>14</v>
      </c>
      <c r="R286" s="12"/>
      <c r="S286" s="12" t="s">
        <v>14</v>
      </c>
      <c r="T286" s="12"/>
      <c r="U286" s="12"/>
      <c r="V286" s="31"/>
    </row>
    <row r="287" spans="1:22" ht="13.5" customHeight="1" x14ac:dyDescent="0.15">
      <c r="A287" s="30">
        <f t="shared" si="30"/>
        <v>282</v>
      </c>
      <c r="B287" s="10">
        <f>IF($N287="","",COUNTA($N$6:$N287))</f>
        <v>184</v>
      </c>
      <c r="C287" s="10" t="str">
        <f>IF(OR($K287="限特",$Q287="○"),"",SUMPRODUCT(($K$6:$K287&lt;&gt;"限特")*($Q$6:$Q287="")))</f>
        <v/>
      </c>
      <c r="D287" s="10" t="str">
        <f>IF(OR($K287&lt;&gt;"限特",$Q287="○"),"",SUMPRODUCT(($K$6:$K287="限特")*($Q$6:$Q287="")))</f>
        <v/>
      </c>
      <c r="E287" s="10" t="str">
        <f>IF($M287="","",SUMPRODUCT(($M$6:$M287&lt;&gt;"")*($R$6:$R287="")))</f>
        <v/>
      </c>
      <c r="F287" s="10">
        <f>IF(OR($K287="限特",$O287=""),"",SUMPRODUCT(($K$6:$K287&lt;&gt;"限特")*($O$6:$O287="○")))</f>
        <v>116</v>
      </c>
      <c r="G287" s="10" t="str">
        <f>IF(OR($K287&lt;&gt;"限特",$O287&lt;&gt;"○"),"",SUMPRODUCT(($K$6:$K287="限特")*($O$6:$O287="○")))</f>
        <v/>
      </c>
      <c r="H287" s="9" t="str">
        <f t="shared" si="31"/>
        <v/>
      </c>
      <c r="I287" s="10" t="s">
        <v>295</v>
      </c>
      <c r="J287" s="9" t="str">
        <f t="shared" si="32"/>
        <v>〃</v>
      </c>
      <c r="K287" s="10" t="s">
        <v>19</v>
      </c>
      <c r="L287" s="11" t="s">
        <v>299</v>
      </c>
      <c r="M287" s="15"/>
      <c r="N287" s="156" t="s">
        <v>17</v>
      </c>
      <c r="O287" s="13" t="s">
        <v>14</v>
      </c>
      <c r="P287" s="12" t="s">
        <v>14</v>
      </c>
      <c r="Q287" s="12" t="s">
        <v>14</v>
      </c>
      <c r="R287" s="12"/>
      <c r="S287" s="12" t="s">
        <v>14</v>
      </c>
      <c r="T287" s="12"/>
      <c r="U287" s="12"/>
      <c r="V287" s="31"/>
    </row>
    <row r="288" spans="1:22" ht="13.5" customHeight="1" x14ac:dyDescent="0.15">
      <c r="A288" s="30">
        <f t="shared" si="30"/>
        <v>283</v>
      </c>
      <c r="B288" s="10">
        <f>IF($N288="","",COUNTA($N$6:$N288))</f>
        <v>185</v>
      </c>
      <c r="C288" s="10" t="str">
        <f>IF(OR($K288="限特",$Q288="○"),"",SUMPRODUCT(($K$6:$K288&lt;&gt;"限特")*($Q$6:$Q288="")))</f>
        <v/>
      </c>
      <c r="D288" s="10" t="str">
        <f>IF(OR($K288&lt;&gt;"限特",$Q288="○"),"",SUMPRODUCT(($K$6:$K288="限特")*($Q$6:$Q288="")))</f>
        <v/>
      </c>
      <c r="E288" s="10" t="str">
        <f>IF($M288="","",SUMPRODUCT(($M$6:$M288&lt;&gt;"")*($R$6:$R288="")))</f>
        <v/>
      </c>
      <c r="F288" s="10">
        <f>IF(OR($K288="限特",$O288=""),"",SUMPRODUCT(($K$6:$K288&lt;&gt;"限特")*($O$6:$O288="○")))</f>
        <v>117</v>
      </c>
      <c r="G288" s="10" t="str">
        <f>IF(OR($K288&lt;&gt;"限特",$O288&lt;&gt;"○"),"",SUMPRODUCT(($K$6:$K288="限特")*($O$6:$O288="○")))</f>
        <v/>
      </c>
      <c r="H288" s="9" t="str">
        <f t="shared" si="31"/>
        <v/>
      </c>
      <c r="I288" s="10" t="s">
        <v>295</v>
      </c>
      <c r="J288" s="9" t="str">
        <f t="shared" si="32"/>
        <v>〃</v>
      </c>
      <c r="K288" s="10" t="s">
        <v>19</v>
      </c>
      <c r="L288" s="11" t="s">
        <v>300</v>
      </c>
      <c r="M288" s="15"/>
      <c r="N288" s="156" t="s">
        <v>17</v>
      </c>
      <c r="O288" s="13" t="s">
        <v>14</v>
      </c>
      <c r="P288" s="12" t="s">
        <v>14</v>
      </c>
      <c r="Q288" s="12" t="s">
        <v>14</v>
      </c>
      <c r="R288" s="12"/>
      <c r="S288" s="12" t="s">
        <v>14</v>
      </c>
      <c r="T288" s="12"/>
      <c r="U288" s="12"/>
      <c r="V288" s="31"/>
    </row>
    <row r="289" spans="1:22" ht="13.5" customHeight="1" x14ac:dyDescent="0.15">
      <c r="A289" s="30">
        <f t="shared" si="30"/>
        <v>284</v>
      </c>
      <c r="B289" s="10">
        <f>IF($N289="","",COUNTA($N$6:$N289))</f>
        <v>186</v>
      </c>
      <c r="C289" s="10" t="str">
        <f>IF(OR($K289="限特",$Q289="○"),"",SUMPRODUCT(($K$6:$K289&lt;&gt;"限特")*($Q$6:$Q289="")))</f>
        <v/>
      </c>
      <c r="D289" s="10" t="str">
        <f>IF(OR($K289&lt;&gt;"限特",$Q289="○"),"",SUMPRODUCT(($K$6:$K289="限特")*($Q$6:$Q289="")))</f>
        <v/>
      </c>
      <c r="E289" s="10" t="str">
        <f>IF($M289="","",SUMPRODUCT(($M$6:$M289&lt;&gt;"")*($R$6:$R289="")))</f>
        <v/>
      </c>
      <c r="F289" s="10">
        <f>IF(OR($K289="限特",$O289=""),"",SUMPRODUCT(($K$6:$K289&lt;&gt;"限特")*($O$6:$O289="○")))</f>
        <v>118</v>
      </c>
      <c r="G289" s="10" t="str">
        <f>IF(OR($K289&lt;&gt;"限特",$O289&lt;&gt;"○"),"",SUMPRODUCT(($K$6:$K289="限特")*($O$6:$O289="○")))</f>
        <v/>
      </c>
      <c r="H289" s="9" t="str">
        <f t="shared" si="31"/>
        <v/>
      </c>
      <c r="I289" s="10" t="s">
        <v>295</v>
      </c>
      <c r="J289" s="9" t="str">
        <f t="shared" si="32"/>
        <v>〃</v>
      </c>
      <c r="K289" s="10" t="s">
        <v>19</v>
      </c>
      <c r="L289" s="11" t="s">
        <v>301</v>
      </c>
      <c r="M289" s="15"/>
      <c r="N289" s="156" t="s">
        <v>17</v>
      </c>
      <c r="O289" s="13" t="s">
        <v>14</v>
      </c>
      <c r="P289" s="12" t="s">
        <v>14</v>
      </c>
      <c r="Q289" s="12" t="s">
        <v>14</v>
      </c>
      <c r="R289" s="12"/>
      <c r="S289" s="12" t="s">
        <v>14</v>
      </c>
      <c r="T289" s="12"/>
      <c r="U289" s="12"/>
      <c r="V289" s="31"/>
    </row>
    <row r="290" spans="1:22" ht="13.5" customHeight="1" x14ac:dyDescent="0.15">
      <c r="A290" s="30">
        <f t="shared" si="30"/>
        <v>285</v>
      </c>
      <c r="B290" s="10">
        <f>IF($N290="","",COUNTA($N$6:$N290))</f>
        <v>187</v>
      </c>
      <c r="C290" s="10" t="str">
        <f>IF(OR($K290="限特",$Q290="○"),"",SUMPRODUCT(($K$6:$K290&lt;&gt;"限特")*($Q$6:$Q290="")))</f>
        <v/>
      </c>
      <c r="D290" s="10">
        <f>IF(OR($K290&lt;&gt;"限特",$Q290="○"),"",SUMPRODUCT(($K$6:$K290="限特")*($Q$6:$Q290="")))</f>
        <v>45</v>
      </c>
      <c r="E290" s="10" t="str">
        <f>IF($M290="","",SUMPRODUCT(($M$6:$M290&lt;&gt;"")*($R$6:$R290="")))</f>
        <v/>
      </c>
      <c r="F290" s="10" t="str">
        <f>IF(OR($K290="限特",$O290=""),"",SUMPRODUCT(($K$6:$K290&lt;&gt;"限特")*($O$6:$O290="○")))</f>
        <v/>
      </c>
      <c r="G290" s="10" t="str">
        <f>IF(OR($K290&lt;&gt;"限特",$O290&lt;&gt;"○"),"",SUMPRODUCT(($K$6:$K290="限特")*($O$6:$O290="○")))</f>
        <v/>
      </c>
      <c r="H290" s="9" t="str">
        <f t="shared" si="31"/>
        <v/>
      </c>
      <c r="I290" s="10" t="s">
        <v>295</v>
      </c>
      <c r="J290" s="9" t="str">
        <f t="shared" si="32"/>
        <v>限特</v>
      </c>
      <c r="K290" s="10" t="s">
        <v>30</v>
      </c>
      <c r="L290" s="11" t="s">
        <v>302</v>
      </c>
      <c r="M290" s="15"/>
      <c r="N290" s="156" t="s">
        <v>17</v>
      </c>
      <c r="O290" s="13" t="s">
        <v>18</v>
      </c>
      <c r="P290" s="12" t="s">
        <v>18</v>
      </c>
      <c r="Q290" s="12" t="s">
        <v>18</v>
      </c>
      <c r="R290" s="12"/>
      <c r="S290" s="12"/>
      <c r="T290" s="12"/>
      <c r="U290" s="12"/>
      <c r="V290" s="31"/>
    </row>
    <row r="291" spans="1:22" ht="13.5" customHeight="1" x14ac:dyDescent="0.15">
      <c r="A291" s="30">
        <f t="shared" si="30"/>
        <v>286</v>
      </c>
      <c r="B291" s="10">
        <f>IF($N291="","",COUNTA($N$6:$N291))</f>
        <v>188</v>
      </c>
      <c r="C291" s="10" t="str">
        <f>IF(OR($K291="限特",$Q291="○"),"",SUMPRODUCT(($K$6:$K291&lt;&gt;"限特")*($Q$6:$Q291="")))</f>
        <v/>
      </c>
      <c r="D291" s="10" t="str">
        <f>IF(OR($K291&lt;&gt;"限特",$Q291="○"),"",SUMPRODUCT(($K$6:$K291="限特")*($Q$6:$Q291="")))</f>
        <v/>
      </c>
      <c r="E291" s="10" t="str">
        <f>IF($M291="","",SUMPRODUCT(($M$6:$M291&lt;&gt;"")*($R$6:$R291="")))</f>
        <v/>
      </c>
      <c r="F291" s="10" t="str">
        <f>IF(OR($K291="限特",$O291=""),"",SUMPRODUCT(($K$6:$K291&lt;&gt;"限特")*($O$6:$O291="○")))</f>
        <v/>
      </c>
      <c r="G291" s="10">
        <f>IF(OR($K291&lt;&gt;"限特",$O291&lt;&gt;"○"),"",SUMPRODUCT(($K$6:$K291="限特")*($O$6:$O291="○")))</f>
        <v>47</v>
      </c>
      <c r="H291" s="9" t="str">
        <f t="shared" si="31"/>
        <v/>
      </c>
      <c r="I291" s="10" t="s">
        <v>295</v>
      </c>
      <c r="J291" s="9" t="str">
        <f t="shared" si="32"/>
        <v>〃</v>
      </c>
      <c r="K291" s="10" t="s">
        <v>30</v>
      </c>
      <c r="L291" s="11" t="s">
        <v>303</v>
      </c>
      <c r="M291" s="15"/>
      <c r="N291" s="156" t="s">
        <v>17</v>
      </c>
      <c r="O291" s="13" t="s">
        <v>14</v>
      </c>
      <c r="P291" s="12" t="s">
        <v>14</v>
      </c>
      <c r="Q291" s="12" t="s">
        <v>14</v>
      </c>
      <c r="R291" s="12"/>
      <c r="S291" s="12" t="s">
        <v>14</v>
      </c>
      <c r="T291" s="12"/>
      <c r="U291" s="12"/>
      <c r="V291" s="31"/>
    </row>
    <row r="292" spans="1:22" ht="13.5" customHeight="1" x14ac:dyDescent="0.15">
      <c r="A292" s="30">
        <f t="shared" si="30"/>
        <v>287</v>
      </c>
      <c r="B292" s="10">
        <f>IF($N292="","",COUNTA($N$6:$N292))</f>
        <v>189</v>
      </c>
      <c r="C292" s="10" t="str">
        <f>IF(OR($K292="限特",$Q292="○"),"",SUMPRODUCT(($K$6:$K292&lt;&gt;"限特")*($Q$6:$Q292="")))</f>
        <v/>
      </c>
      <c r="D292" s="10" t="str">
        <f>IF(OR($K292&lt;&gt;"限特",$Q292="○"),"",SUMPRODUCT(($K$6:$K292="限特")*($Q$6:$Q292="")))</f>
        <v/>
      </c>
      <c r="E292" s="10" t="str">
        <f>IF($M292="","",SUMPRODUCT(($M$6:$M292&lt;&gt;"")*($R$6:$R292="")))</f>
        <v/>
      </c>
      <c r="F292" s="10" t="str">
        <f>IF(OR($K292="限特",$O292=""),"",SUMPRODUCT(($K$6:$K292&lt;&gt;"限特")*($O$6:$O292="○")))</f>
        <v/>
      </c>
      <c r="G292" s="10">
        <f>IF(OR($K292&lt;&gt;"限特",$O292&lt;&gt;"○"),"",SUMPRODUCT(($K$6:$K292="限特")*($O$6:$O292="○")))</f>
        <v>48</v>
      </c>
      <c r="H292" s="9" t="str">
        <f t="shared" si="31"/>
        <v/>
      </c>
      <c r="I292" s="10" t="s">
        <v>295</v>
      </c>
      <c r="J292" s="9" t="str">
        <f t="shared" si="32"/>
        <v>〃</v>
      </c>
      <c r="K292" s="10" t="s">
        <v>30</v>
      </c>
      <c r="L292" s="11" t="s">
        <v>304</v>
      </c>
      <c r="M292" s="15"/>
      <c r="N292" s="156" t="s">
        <v>17</v>
      </c>
      <c r="O292" s="13" t="s">
        <v>14</v>
      </c>
      <c r="P292" s="12" t="s">
        <v>14</v>
      </c>
      <c r="Q292" s="12" t="s">
        <v>14</v>
      </c>
      <c r="R292" s="12"/>
      <c r="S292" s="12" t="s">
        <v>14</v>
      </c>
      <c r="T292" s="12"/>
      <c r="U292" s="12"/>
      <c r="V292" s="31"/>
    </row>
    <row r="293" spans="1:22" ht="13.5" customHeight="1" x14ac:dyDescent="0.15">
      <c r="A293" s="30">
        <f t="shared" si="30"/>
        <v>288</v>
      </c>
      <c r="B293" s="10">
        <f>IF($N293="","",COUNTA($N$6:$N293))</f>
        <v>190</v>
      </c>
      <c r="C293" s="10" t="str">
        <f>IF(OR($K293="限特",$Q293="○"),"",SUMPRODUCT(($K$6:$K293&lt;&gt;"限特")*($Q$6:$Q293="")))</f>
        <v/>
      </c>
      <c r="D293" s="10" t="str">
        <f>IF(OR($K293&lt;&gt;"限特",$Q293="○"),"",SUMPRODUCT(($K$6:$K293="限特")*($Q$6:$Q293="")))</f>
        <v/>
      </c>
      <c r="E293" s="10" t="str">
        <f>IF($M293="","",SUMPRODUCT(($M$6:$M293&lt;&gt;"")*($R$6:$R293="")))</f>
        <v/>
      </c>
      <c r="F293" s="10" t="str">
        <f>IF(OR($K293="限特",$O293=""),"",SUMPRODUCT(($K$6:$K293&lt;&gt;"限特")*($O$6:$O293="○")))</f>
        <v/>
      </c>
      <c r="G293" s="10" t="str">
        <f>IF(OR($K293&lt;&gt;"限特",$O293&lt;&gt;"○"),"",SUMPRODUCT(($K$6:$K293="限特")*($O$6:$O293="○")))</f>
        <v/>
      </c>
      <c r="H293" s="9" t="str">
        <f t="shared" si="31"/>
        <v/>
      </c>
      <c r="I293" s="10" t="s">
        <v>295</v>
      </c>
      <c r="J293" s="9" t="str">
        <f t="shared" si="32"/>
        <v>〃</v>
      </c>
      <c r="K293" s="10" t="s">
        <v>30</v>
      </c>
      <c r="L293" s="11" t="s">
        <v>305</v>
      </c>
      <c r="M293" s="15"/>
      <c r="N293" s="156" t="s">
        <v>17</v>
      </c>
      <c r="O293" s="13" t="s">
        <v>18</v>
      </c>
      <c r="P293" s="12" t="s">
        <v>14</v>
      </c>
      <c r="Q293" s="12" t="s">
        <v>14</v>
      </c>
      <c r="R293" s="12"/>
      <c r="S293" s="12"/>
      <c r="T293" s="12"/>
      <c r="U293" s="12"/>
      <c r="V293" s="31"/>
    </row>
    <row r="294" spans="1:22" ht="13.5" customHeight="1" x14ac:dyDescent="0.15">
      <c r="A294" s="30">
        <f t="shared" si="30"/>
        <v>289</v>
      </c>
      <c r="B294" s="10">
        <f>IF($N294="","",COUNTA($N$6:$N294))</f>
        <v>191</v>
      </c>
      <c r="C294" s="10" t="str">
        <f>IF(OR($K294="限特",$Q294="○"),"",SUMPRODUCT(($K$6:$K294&lt;&gt;"限特")*($Q$6:$Q294="")))</f>
        <v/>
      </c>
      <c r="D294" s="10" t="str">
        <f>IF(OR($K294&lt;&gt;"限特",$Q294="○"),"",SUMPRODUCT(($K$6:$K294="限特")*($Q$6:$Q294="")))</f>
        <v/>
      </c>
      <c r="E294" s="10" t="str">
        <f>IF($M294="","",SUMPRODUCT(($M$6:$M294&lt;&gt;"")*($R$6:$R294="")))</f>
        <v/>
      </c>
      <c r="F294" s="10" t="str">
        <f>IF(OR($K294="限特",$O294=""),"",SUMPRODUCT(($K$6:$K294&lt;&gt;"限特")*($O$6:$O294="○")))</f>
        <v/>
      </c>
      <c r="G294" s="10">
        <f>IF(OR($K294&lt;&gt;"限特",$O294&lt;&gt;"○"),"",SUMPRODUCT(($K$6:$K294="限特")*($O$6:$O294="○")))</f>
        <v>49</v>
      </c>
      <c r="H294" s="9" t="str">
        <f t="shared" si="31"/>
        <v/>
      </c>
      <c r="I294" s="10" t="s">
        <v>295</v>
      </c>
      <c r="J294" s="9" t="str">
        <f t="shared" si="32"/>
        <v>〃</v>
      </c>
      <c r="K294" s="10" t="s">
        <v>30</v>
      </c>
      <c r="L294" s="11" t="s">
        <v>306</v>
      </c>
      <c r="M294" s="15"/>
      <c r="N294" s="156" t="s">
        <v>17</v>
      </c>
      <c r="O294" s="13" t="s">
        <v>14</v>
      </c>
      <c r="P294" s="12" t="s">
        <v>14</v>
      </c>
      <c r="Q294" s="12" t="s">
        <v>14</v>
      </c>
      <c r="R294" s="12"/>
      <c r="S294" s="12" t="s">
        <v>14</v>
      </c>
      <c r="T294" s="12"/>
      <c r="U294" s="12"/>
      <c r="V294" s="31"/>
    </row>
    <row r="295" spans="1:22" ht="13.5" customHeight="1" x14ac:dyDescent="0.15">
      <c r="A295" s="30">
        <f t="shared" si="30"/>
        <v>290</v>
      </c>
      <c r="B295" s="10">
        <f>IF($N295="","",COUNTA($N$6:$N295))</f>
        <v>192</v>
      </c>
      <c r="C295" s="10" t="str">
        <f>IF(OR($K295="限特",$Q295="○"),"",SUMPRODUCT(($K$6:$K295&lt;&gt;"限特")*($Q$6:$Q295="")))</f>
        <v/>
      </c>
      <c r="D295" s="10" t="str">
        <f>IF(OR($K295&lt;&gt;"限特",$Q295="○"),"",SUMPRODUCT(($K$6:$K295="限特")*($Q$6:$Q295="")))</f>
        <v/>
      </c>
      <c r="E295" s="10" t="str">
        <f>IF($M295="","",SUMPRODUCT(($M$6:$M295&lt;&gt;"")*($R$6:$R295="")))</f>
        <v/>
      </c>
      <c r="F295" s="10" t="str">
        <f>IF(OR($K295="限特",$O295=""),"",SUMPRODUCT(($K$6:$K295&lt;&gt;"限特")*($O$6:$O295="○")))</f>
        <v/>
      </c>
      <c r="G295" s="10">
        <f>IF(OR($K295&lt;&gt;"限特",$O295&lt;&gt;"○"),"",SUMPRODUCT(($K$6:$K295="限特")*($O$6:$O295="○")))</f>
        <v>50</v>
      </c>
      <c r="H295" s="9" t="str">
        <f t="shared" si="31"/>
        <v/>
      </c>
      <c r="I295" s="10" t="s">
        <v>295</v>
      </c>
      <c r="J295" s="9" t="str">
        <f t="shared" si="32"/>
        <v>〃</v>
      </c>
      <c r="K295" s="10" t="s">
        <v>30</v>
      </c>
      <c r="L295" s="11" t="s">
        <v>307</v>
      </c>
      <c r="M295" s="15"/>
      <c r="N295" s="156" t="s">
        <v>17</v>
      </c>
      <c r="O295" s="13" t="s">
        <v>14</v>
      </c>
      <c r="P295" s="12" t="s">
        <v>14</v>
      </c>
      <c r="Q295" s="12" t="s">
        <v>14</v>
      </c>
      <c r="R295" s="12"/>
      <c r="S295" s="12" t="s">
        <v>14</v>
      </c>
      <c r="T295" s="12"/>
      <c r="U295" s="12"/>
      <c r="V295" s="31"/>
    </row>
    <row r="296" spans="1:22" ht="13.5" customHeight="1" x14ac:dyDescent="0.15">
      <c r="A296" s="30">
        <f t="shared" si="30"/>
        <v>291</v>
      </c>
      <c r="B296" s="10">
        <f>IF($N296="","",COUNTA($N$6:$N296))</f>
        <v>193</v>
      </c>
      <c r="C296" s="10" t="str">
        <f>IF(OR($K296="限特",$Q296="○"),"",SUMPRODUCT(($K$6:$K296&lt;&gt;"限特")*($Q$6:$Q296="")))</f>
        <v/>
      </c>
      <c r="D296" s="10" t="str">
        <f>IF(OR($K296&lt;&gt;"限特",$Q296="○"),"",SUMPRODUCT(($K$6:$K296="限特")*($Q$6:$Q296="")))</f>
        <v/>
      </c>
      <c r="E296" s="10" t="str">
        <f>IF($M296="","",SUMPRODUCT(($M$6:$M296&lt;&gt;"")*($R$6:$R296="")))</f>
        <v/>
      </c>
      <c r="F296" s="10" t="str">
        <f>IF(OR($K296="限特",$O296=""),"",SUMPRODUCT(($K$6:$K296&lt;&gt;"限特")*($O$6:$O296="○")))</f>
        <v/>
      </c>
      <c r="G296" s="10">
        <f>IF(OR($K296&lt;&gt;"限特",$O296&lt;&gt;"○"),"",SUMPRODUCT(($K$6:$K296="限特")*($O$6:$O296="○")))</f>
        <v>51</v>
      </c>
      <c r="H296" s="9" t="str">
        <f t="shared" si="31"/>
        <v/>
      </c>
      <c r="I296" s="10" t="s">
        <v>295</v>
      </c>
      <c r="J296" s="9" t="str">
        <f t="shared" si="32"/>
        <v>〃</v>
      </c>
      <c r="K296" s="10" t="s">
        <v>30</v>
      </c>
      <c r="L296" s="11" t="s">
        <v>308</v>
      </c>
      <c r="M296" s="15"/>
      <c r="N296" s="156" t="s">
        <v>17</v>
      </c>
      <c r="O296" s="13" t="s">
        <v>14</v>
      </c>
      <c r="P296" s="12" t="s">
        <v>14</v>
      </c>
      <c r="Q296" s="12" t="s">
        <v>14</v>
      </c>
      <c r="R296" s="12"/>
      <c r="S296" s="12" t="s">
        <v>14</v>
      </c>
      <c r="T296" s="12"/>
      <c r="U296" s="12"/>
      <c r="V296" s="31"/>
    </row>
    <row r="297" spans="1:22" ht="13.5" customHeight="1" x14ac:dyDescent="0.15">
      <c r="A297" s="30">
        <f t="shared" si="30"/>
        <v>292</v>
      </c>
      <c r="B297" s="10">
        <f>IF($N297="","",COUNTA($N$6:$N297))</f>
        <v>194</v>
      </c>
      <c r="C297" s="10" t="str">
        <f>IF(OR($K297="限特",$Q297="○"),"",SUMPRODUCT(($K$6:$K297&lt;&gt;"限特")*($Q$6:$Q297="")))</f>
        <v/>
      </c>
      <c r="D297" s="10" t="str">
        <f>IF(OR($K297&lt;&gt;"限特",$Q297="○"),"",SUMPRODUCT(($K$6:$K297="限特")*($Q$6:$Q297="")))</f>
        <v/>
      </c>
      <c r="E297" s="10" t="str">
        <f>IF($M297="","",SUMPRODUCT(($M$6:$M297&lt;&gt;"")*($R$6:$R297="")))</f>
        <v/>
      </c>
      <c r="F297" s="10" t="str">
        <f>IF(OR($K297="限特",$O297=""),"",SUMPRODUCT(($K$6:$K297&lt;&gt;"限特")*($O$6:$O297="○")))</f>
        <v/>
      </c>
      <c r="G297" s="10">
        <f>IF(OR($K297&lt;&gt;"限特",$O297&lt;&gt;"○"),"",SUMPRODUCT(($K$6:$K297="限特")*($O$6:$O297="○")))</f>
        <v>52</v>
      </c>
      <c r="H297" s="9" t="str">
        <f t="shared" si="31"/>
        <v/>
      </c>
      <c r="I297" s="10" t="s">
        <v>295</v>
      </c>
      <c r="J297" s="9" t="str">
        <f t="shared" si="32"/>
        <v>〃</v>
      </c>
      <c r="K297" s="10" t="s">
        <v>30</v>
      </c>
      <c r="L297" s="11" t="s">
        <v>309</v>
      </c>
      <c r="M297" s="15"/>
      <c r="N297" s="156" t="s">
        <v>17</v>
      </c>
      <c r="O297" s="13" t="s">
        <v>14</v>
      </c>
      <c r="P297" s="12" t="s">
        <v>14</v>
      </c>
      <c r="Q297" s="12" t="s">
        <v>14</v>
      </c>
      <c r="R297" s="12"/>
      <c r="S297" s="12" t="s">
        <v>14</v>
      </c>
      <c r="T297" s="12"/>
      <c r="U297" s="12"/>
      <c r="V297" s="31"/>
    </row>
    <row r="298" spans="1:22" ht="13.5" customHeight="1" x14ac:dyDescent="0.15">
      <c r="A298" s="30">
        <f t="shared" si="30"/>
        <v>293</v>
      </c>
      <c r="B298" s="10">
        <f>IF($N298="","",COUNTA($N$6:$N298))</f>
        <v>195</v>
      </c>
      <c r="C298" s="10" t="str">
        <f>IF(OR($K298="限特",$Q298="○"),"",SUMPRODUCT(($K$6:$K298&lt;&gt;"限特")*($Q$6:$Q298="")))</f>
        <v/>
      </c>
      <c r="D298" s="10" t="str">
        <f>IF(OR($K298&lt;&gt;"限特",$Q298="○"),"",SUMPRODUCT(($K$6:$K298="限特")*($Q$6:$Q298="")))</f>
        <v/>
      </c>
      <c r="E298" s="10" t="str">
        <f>IF($M298="","",SUMPRODUCT(($M$6:$M298&lt;&gt;"")*($R$6:$R298="")))</f>
        <v/>
      </c>
      <c r="F298" s="10" t="str">
        <f>IF(OR($K298="限特",$O298=""),"",SUMPRODUCT(($K$6:$K298&lt;&gt;"限特")*($O$6:$O298="○")))</f>
        <v/>
      </c>
      <c r="G298" s="10" t="str">
        <f>IF(OR($K298&lt;&gt;"限特",$O298&lt;&gt;"○"),"",SUMPRODUCT(($K$6:$K298="限特")*($O$6:$O298="○")))</f>
        <v/>
      </c>
      <c r="H298" s="9" t="str">
        <f t="shared" si="31"/>
        <v/>
      </c>
      <c r="I298" s="10" t="s">
        <v>295</v>
      </c>
      <c r="J298" s="9" t="str">
        <f t="shared" si="32"/>
        <v>〃</v>
      </c>
      <c r="K298" s="10" t="s">
        <v>30</v>
      </c>
      <c r="L298" s="11" t="s">
        <v>310</v>
      </c>
      <c r="M298" s="15"/>
      <c r="N298" s="156" t="s">
        <v>17</v>
      </c>
      <c r="O298" s="13" t="s">
        <v>18</v>
      </c>
      <c r="P298" s="12" t="s">
        <v>14</v>
      </c>
      <c r="Q298" s="12" t="s">
        <v>14</v>
      </c>
      <c r="R298" s="12"/>
      <c r="S298" s="12" t="s">
        <v>14</v>
      </c>
      <c r="T298" s="12"/>
      <c r="U298" s="12"/>
      <c r="V298" s="31"/>
    </row>
    <row r="299" spans="1:22" ht="13.5" customHeight="1" x14ac:dyDescent="0.15">
      <c r="A299" s="30">
        <f t="shared" si="30"/>
        <v>294</v>
      </c>
      <c r="B299" s="10">
        <f>IF($N299="","",COUNTA($N$6:$N299))</f>
        <v>196</v>
      </c>
      <c r="C299" s="10" t="str">
        <f>IF(OR($K299="限特",$Q299="○"),"",SUMPRODUCT(($K$6:$K299&lt;&gt;"限特")*($Q$6:$Q299="")))</f>
        <v/>
      </c>
      <c r="D299" s="10" t="str">
        <f>IF(OR($K299&lt;&gt;"限特",$Q299="○"),"",SUMPRODUCT(($K$6:$K299="限特")*($Q$6:$Q299="")))</f>
        <v/>
      </c>
      <c r="E299" s="10" t="str">
        <f>IF($M299="","",SUMPRODUCT(($M$6:$M299&lt;&gt;"")*($R$6:$R299="")))</f>
        <v/>
      </c>
      <c r="F299" s="10" t="str">
        <f>IF(OR($K299="限特",$O299=""),"",SUMPRODUCT(($K$6:$K299&lt;&gt;"限特")*($O$6:$O299="○")))</f>
        <v/>
      </c>
      <c r="G299" s="10">
        <f>IF(OR($K299&lt;&gt;"限特",$O299&lt;&gt;"○"),"",SUMPRODUCT(($K$6:$K299="限特")*($O$6:$O299="○")))</f>
        <v>53</v>
      </c>
      <c r="H299" s="9" t="str">
        <f t="shared" si="31"/>
        <v/>
      </c>
      <c r="I299" s="10" t="s">
        <v>295</v>
      </c>
      <c r="J299" s="9" t="str">
        <f t="shared" si="32"/>
        <v>〃</v>
      </c>
      <c r="K299" s="10" t="s">
        <v>30</v>
      </c>
      <c r="L299" s="11" t="s">
        <v>311</v>
      </c>
      <c r="M299" s="15"/>
      <c r="N299" s="156" t="s">
        <v>17</v>
      </c>
      <c r="O299" s="13" t="s">
        <v>14</v>
      </c>
      <c r="P299" s="12" t="s">
        <v>14</v>
      </c>
      <c r="Q299" s="12" t="s">
        <v>14</v>
      </c>
      <c r="R299" s="12"/>
      <c r="S299" s="12" t="s">
        <v>14</v>
      </c>
      <c r="T299" s="12"/>
      <c r="U299" s="12"/>
      <c r="V299" s="31"/>
    </row>
    <row r="300" spans="1:22" ht="13.5" customHeight="1" x14ac:dyDescent="0.15">
      <c r="A300" s="30">
        <f t="shared" si="30"/>
        <v>295</v>
      </c>
      <c r="B300" s="10">
        <f>IF($N300="","",COUNTA($N$6:$N300))</f>
        <v>197</v>
      </c>
      <c r="C300" s="10" t="str">
        <f>IF(OR($K300="限特",$Q300="○"),"",SUMPRODUCT(($K$6:$K300&lt;&gt;"限特")*($Q$6:$Q300="")))</f>
        <v/>
      </c>
      <c r="D300" s="10" t="str">
        <f>IF(OR($K300&lt;&gt;"限特",$Q300="○"),"",SUMPRODUCT(($K$6:$K300="限特")*($Q$6:$Q300="")))</f>
        <v/>
      </c>
      <c r="E300" s="10" t="str">
        <f>IF($M300="","",SUMPRODUCT(($M$6:$M300&lt;&gt;"")*($R$6:$R300="")))</f>
        <v/>
      </c>
      <c r="F300" s="10" t="str">
        <f>IF(OR($K300="限特",$O300=""),"",SUMPRODUCT(($K$6:$K300&lt;&gt;"限特")*($O$6:$O300="○")))</f>
        <v/>
      </c>
      <c r="G300" s="10">
        <f>IF(OR($K300&lt;&gt;"限特",$O300&lt;&gt;"○"),"",SUMPRODUCT(($K$6:$K300="限特")*($O$6:$O300="○")))</f>
        <v>54</v>
      </c>
      <c r="H300" s="9" t="str">
        <f t="shared" si="31"/>
        <v/>
      </c>
      <c r="I300" s="10" t="s">
        <v>295</v>
      </c>
      <c r="J300" s="9" t="str">
        <f t="shared" si="32"/>
        <v>〃</v>
      </c>
      <c r="K300" s="10" t="s">
        <v>30</v>
      </c>
      <c r="L300" s="11" t="s">
        <v>312</v>
      </c>
      <c r="M300" s="15"/>
      <c r="N300" s="156" t="s">
        <v>17</v>
      </c>
      <c r="O300" s="13" t="s">
        <v>14</v>
      </c>
      <c r="P300" s="12" t="s">
        <v>14</v>
      </c>
      <c r="Q300" s="12" t="s">
        <v>14</v>
      </c>
      <c r="R300" s="12"/>
      <c r="S300" s="12" t="s">
        <v>14</v>
      </c>
      <c r="T300" s="12"/>
      <c r="U300" s="12"/>
      <c r="V300" s="31"/>
    </row>
    <row r="301" spans="1:22" ht="13.5" customHeight="1" x14ac:dyDescent="0.15">
      <c r="A301" s="30">
        <f t="shared" si="30"/>
        <v>296</v>
      </c>
      <c r="B301" s="10">
        <f>IF($N301="","",COUNTA($N$6:$N301))</f>
        <v>198</v>
      </c>
      <c r="C301" s="10" t="str">
        <f>IF(OR($K301="限特",$Q301="○"),"",SUMPRODUCT(($K$6:$K301&lt;&gt;"限特")*($Q$6:$Q301="")))</f>
        <v/>
      </c>
      <c r="D301" s="10" t="str">
        <f>IF(OR($K301&lt;&gt;"限特",$Q301="○"),"",SUMPRODUCT(($K$6:$K301="限特")*($Q$6:$Q301="")))</f>
        <v/>
      </c>
      <c r="E301" s="10" t="str">
        <f>IF($M301="","",SUMPRODUCT(($M$6:$M301&lt;&gt;"")*($R$6:$R301="")))</f>
        <v/>
      </c>
      <c r="F301" s="10">
        <f>IF(OR($K301="限特",$O301=""),"",SUMPRODUCT(($K$6:$K301&lt;&gt;"限特")*($O$6:$O301="○")))</f>
        <v>119</v>
      </c>
      <c r="G301" s="10" t="str">
        <f>IF(OR($K301&lt;&gt;"限特",$O301&lt;&gt;"○"),"",SUMPRODUCT(($K$6:$K301="限特")*($O$6:$O301="○")))</f>
        <v/>
      </c>
      <c r="H301" s="9" t="str">
        <f t="shared" si="31"/>
        <v>三重県</v>
      </c>
      <c r="I301" s="10" t="s">
        <v>313</v>
      </c>
      <c r="J301" s="9" t="str">
        <f t="shared" si="32"/>
        <v>都道府県</v>
      </c>
      <c r="K301" s="10" t="s">
        <v>13</v>
      </c>
      <c r="L301" s="11" t="s">
        <v>313</v>
      </c>
      <c r="M301" s="15"/>
      <c r="N301" s="156" t="s">
        <v>17</v>
      </c>
      <c r="O301" s="13" t="s">
        <v>14</v>
      </c>
      <c r="P301" s="12" t="s">
        <v>14</v>
      </c>
      <c r="Q301" s="12" t="s">
        <v>14</v>
      </c>
      <c r="R301" s="12"/>
      <c r="S301" s="12" t="s">
        <v>14</v>
      </c>
      <c r="T301" s="12"/>
      <c r="U301" s="12"/>
      <c r="V301" s="31"/>
    </row>
    <row r="302" spans="1:22" ht="13.5" customHeight="1" x14ac:dyDescent="0.15">
      <c r="A302" s="30">
        <f t="shared" si="30"/>
        <v>297</v>
      </c>
      <c r="B302" s="10">
        <f>IF($N302="","",COUNTA($N$6:$N302))</f>
        <v>199</v>
      </c>
      <c r="C302" s="10" t="str">
        <f>IF(OR($K302="限特",$Q302="○"),"",SUMPRODUCT(($K$6:$K302&lt;&gt;"限特")*($Q$6:$Q302="")))</f>
        <v/>
      </c>
      <c r="D302" s="10" t="str">
        <f>IF(OR($K302&lt;&gt;"限特",$Q302="○"),"",SUMPRODUCT(($K$6:$K302="限特")*($Q$6:$Q302="")))</f>
        <v/>
      </c>
      <c r="E302" s="10" t="str">
        <f>IF($M302="","",SUMPRODUCT(($M$6:$M302&lt;&gt;"")*($R$6:$R302="")))</f>
        <v/>
      </c>
      <c r="F302" s="10">
        <f>IF(OR($K302="限特",$O302=""),"",SUMPRODUCT(($K$6:$K302&lt;&gt;"限特")*($O$6:$O302="○")))</f>
        <v>120</v>
      </c>
      <c r="G302" s="10" t="str">
        <f>IF(OR($K302&lt;&gt;"限特",$O302&lt;&gt;"○"),"",SUMPRODUCT(($K$6:$K302="限特")*($O$6:$O302="○")))</f>
        <v/>
      </c>
      <c r="H302" s="9" t="str">
        <f t="shared" si="31"/>
        <v/>
      </c>
      <c r="I302" s="10" t="s">
        <v>313</v>
      </c>
      <c r="J302" s="9" t="str">
        <f t="shared" si="32"/>
        <v>４条１項</v>
      </c>
      <c r="K302" s="10" t="s">
        <v>19</v>
      </c>
      <c r="L302" s="11" t="s">
        <v>314</v>
      </c>
      <c r="M302" s="15"/>
      <c r="N302" s="156" t="s">
        <v>17</v>
      </c>
      <c r="O302" s="13" t="s">
        <v>14</v>
      </c>
      <c r="P302" s="12" t="s">
        <v>14</v>
      </c>
      <c r="Q302" s="12" t="s">
        <v>14</v>
      </c>
      <c r="R302" s="12"/>
      <c r="S302" s="12" t="s">
        <v>14</v>
      </c>
      <c r="T302" s="12"/>
      <c r="U302" s="12"/>
      <c r="V302" s="31"/>
    </row>
    <row r="303" spans="1:22" ht="13.5" customHeight="1" x14ac:dyDescent="0.15">
      <c r="A303" s="30">
        <f t="shared" si="30"/>
        <v>298</v>
      </c>
      <c r="B303" s="10">
        <f>IF($N303="","",COUNTA($N$6:$N303))</f>
        <v>200</v>
      </c>
      <c r="C303" s="10" t="str">
        <f>IF(OR($K303="限特",$Q303="○"),"",SUMPRODUCT(($K$6:$K303&lt;&gt;"限特")*($Q$6:$Q303="")))</f>
        <v/>
      </c>
      <c r="D303" s="10" t="str">
        <f>IF(OR($K303&lt;&gt;"限特",$Q303="○"),"",SUMPRODUCT(($K$6:$K303="限特")*($Q$6:$Q303="")))</f>
        <v/>
      </c>
      <c r="E303" s="10" t="str">
        <f>IF($M303="","",SUMPRODUCT(($M$6:$M303&lt;&gt;"")*($R$6:$R303="")))</f>
        <v/>
      </c>
      <c r="F303" s="10">
        <f>IF(OR($K303="限特",$O303=""),"",SUMPRODUCT(($K$6:$K303&lt;&gt;"限特")*($O$6:$O303="○")))</f>
        <v>121</v>
      </c>
      <c r="G303" s="10" t="str">
        <f>IF(OR($K303&lt;&gt;"限特",$O303&lt;&gt;"○"),"",SUMPRODUCT(($K$6:$K303="限特")*($O$6:$O303="○")))</f>
        <v/>
      </c>
      <c r="H303" s="9" t="str">
        <f t="shared" si="31"/>
        <v/>
      </c>
      <c r="I303" s="10" t="s">
        <v>313</v>
      </c>
      <c r="J303" s="9" t="str">
        <f t="shared" si="32"/>
        <v>〃</v>
      </c>
      <c r="K303" s="10" t="s">
        <v>19</v>
      </c>
      <c r="L303" s="11" t="s">
        <v>315</v>
      </c>
      <c r="M303" s="15"/>
      <c r="N303" s="156" t="s">
        <v>17</v>
      </c>
      <c r="O303" s="13" t="s">
        <v>14</v>
      </c>
      <c r="P303" s="12" t="s">
        <v>14</v>
      </c>
      <c r="Q303" s="12" t="s">
        <v>14</v>
      </c>
      <c r="R303" s="12"/>
      <c r="S303" s="12" t="s">
        <v>14</v>
      </c>
      <c r="T303" s="12"/>
      <c r="U303" s="12"/>
      <c r="V303" s="31"/>
    </row>
    <row r="304" spans="1:22" ht="13.5" customHeight="1" x14ac:dyDescent="0.15">
      <c r="A304" s="30">
        <f t="shared" si="30"/>
        <v>299</v>
      </c>
      <c r="B304" s="10">
        <f>IF($N304="","",COUNTA($N$6:$N304))</f>
        <v>201</v>
      </c>
      <c r="C304" s="10" t="str">
        <f>IF(OR($K304="限特",$Q304="○"),"",SUMPRODUCT(($K$6:$K304&lt;&gt;"限特")*($Q$6:$Q304="")))</f>
        <v/>
      </c>
      <c r="D304" s="10" t="str">
        <f>IF(OR($K304&lt;&gt;"限特",$Q304="○"),"",SUMPRODUCT(($K$6:$K304="限特")*($Q$6:$Q304="")))</f>
        <v/>
      </c>
      <c r="E304" s="10" t="str">
        <f>IF($M304="","",SUMPRODUCT(($M$6:$M304&lt;&gt;"")*($R$6:$R304="")))</f>
        <v/>
      </c>
      <c r="F304" s="10">
        <f>IF(OR($K304="限特",$O304=""),"",SUMPRODUCT(($K$6:$K304&lt;&gt;"限特")*($O$6:$O304="○")))</f>
        <v>122</v>
      </c>
      <c r="G304" s="10" t="str">
        <f>IF(OR($K304&lt;&gt;"限特",$O304&lt;&gt;"○"),"",SUMPRODUCT(($K$6:$K304="限特")*($O$6:$O304="○")))</f>
        <v/>
      </c>
      <c r="H304" s="9" t="str">
        <f t="shared" si="31"/>
        <v/>
      </c>
      <c r="I304" s="10" t="s">
        <v>313</v>
      </c>
      <c r="J304" s="9" t="str">
        <f t="shared" si="32"/>
        <v>４条２項</v>
      </c>
      <c r="K304" s="10" t="s">
        <v>22</v>
      </c>
      <c r="L304" s="11" t="s">
        <v>316</v>
      </c>
      <c r="M304" s="15"/>
      <c r="N304" s="156" t="s">
        <v>17</v>
      </c>
      <c r="O304" s="13" t="s">
        <v>14</v>
      </c>
      <c r="P304" s="12" t="s">
        <v>14</v>
      </c>
      <c r="Q304" s="12" t="s">
        <v>14</v>
      </c>
      <c r="R304" s="12"/>
      <c r="S304" s="12" t="s">
        <v>14</v>
      </c>
      <c r="T304" s="12"/>
      <c r="U304" s="12" t="s">
        <v>14</v>
      </c>
      <c r="V304" s="31"/>
    </row>
    <row r="305" spans="1:22" ht="13.5" customHeight="1" x14ac:dyDescent="0.15">
      <c r="A305" s="30">
        <f t="shared" si="30"/>
        <v>300</v>
      </c>
      <c r="B305" s="10">
        <f>IF($N305="","",COUNTA($N$6:$N305))</f>
        <v>202</v>
      </c>
      <c r="C305" s="10" t="str">
        <f>IF(OR($K305="限特",$Q305="○"),"",SUMPRODUCT(($K$6:$K305&lt;&gt;"限特")*($Q$6:$Q305="")))</f>
        <v/>
      </c>
      <c r="D305" s="10" t="str">
        <f>IF(OR($K305&lt;&gt;"限特",$Q305="○"),"",SUMPRODUCT(($K$6:$K305="限特")*($Q$6:$Q305="")))</f>
        <v/>
      </c>
      <c r="E305" s="10" t="str">
        <f>IF($M305="","",SUMPRODUCT(($M$6:$M305&lt;&gt;"")*($R$6:$R305="")))</f>
        <v/>
      </c>
      <c r="F305" s="10">
        <f>IF(OR($K305="限特",$O305=""),"",SUMPRODUCT(($K$6:$K305&lt;&gt;"限特")*($O$6:$O305="○")))</f>
        <v>123</v>
      </c>
      <c r="G305" s="10" t="str">
        <f>IF(OR($K305&lt;&gt;"限特",$O305&lt;&gt;"○"),"",SUMPRODUCT(($K$6:$K305="限特")*($O$6:$O305="○")))</f>
        <v/>
      </c>
      <c r="H305" s="9" t="str">
        <f t="shared" si="31"/>
        <v/>
      </c>
      <c r="I305" s="10" t="s">
        <v>313</v>
      </c>
      <c r="J305" s="9" t="str">
        <f t="shared" si="32"/>
        <v>〃</v>
      </c>
      <c r="K305" s="10" t="s">
        <v>22</v>
      </c>
      <c r="L305" s="11" t="s">
        <v>317</v>
      </c>
      <c r="M305" s="15"/>
      <c r="N305" s="156" t="s">
        <v>17</v>
      </c>
      <c r="O305" s="13" t="s">
        <v>14</v>
      </c>
      <c r="P305" s="12" t="s">
        <v>14</v>
      </c>
      <c r="Q305" s="12" t="s">
        <v>14</v>
      </c>
      <c r="R305" s="12"/>
      <c r="S305" s="12" t="s">
        <v>14</v>
      </c>
      <c r="T305" s="12"/>
      <c r="U305" s="12"/>
      <c r="V305" s="31"/>
    </row>
    <row r="306" spans="1:22" ht="13.5" customHeight="1" x14ac:dyDescent="0.15">
      <c r="A306" s="30">
        <f t="shared" si="30"/>
        <v>301</v>
      </c>
      <c r="B306" s="10">
        <f>IF($N306="","",COUNTA($N$6:$N306))</f>
        <v>203</v>
      </c>
      <c r="C306" s="10" t="str">
        <f>IF(OR($K306="限特",$Q306="○"),"",SUMPRODUCT(($K$6:$K306&lt;&gt;"限特")*($Q$6:$Q306="")))</f>
        <v/>
      </c>
      <c r="D306" s="10" t="str">
        <f>IF(OR($K306&lt;&gt;"限特",$Q306="○"),"",SUMPRODUCT(($K$6:$K306="限特")*($Q$6:$Q306="")))</f>
        <v/>
      </c>
      <c r="E306" s="10" t="str">
        <f>IF($M306="","",SUMPRODUCT(($M$6:$M306&lt;&gt;"")*($R$6:$R306="")))</f>
        <v/>
      </c>
      <c r="F306" s="10">
        <f>IF(OR($K306="限特",$O306=""),"",SUMPRODUCT(($K$6:$K306&lt;&gt;"限特")*($O$6:$O306="○")))</f>
        <v>124</v>
      </c>
      <c r="G306" s="10" t="str">
        <f>IF(OR($K306&lt;&gt;"限特",$O306&lt;&gt;"○"),"",SUMPRODUCT(($K$6:$K306="限特")*($O$6:$O306="○")))</f>
        <v/>
      </c>
      <c r="H306" s="9" t="str">
        <f t="shared" si="31"/>
        <v/>
      </c>
      <c r="I306" s="10" t="s">
        <v>313</v>
      </c>
      <c r="J306" s="9" t="str">
        <f t="shared" si="32"/>
        <v>〃</v>
      </c>
      <c r="K306" s="10" t="s">
        <v>22</v>
      </c>
      <c r="L306" s="11" t="s">
        <v>318</v>
      </c>
      <c r="M306" s="15"/>
      <c r="N306" s="156" t="s">
        <v>17</v>
      </c>
      <c r="O306" s="13" t="s">
        <v>14</v>
      </c>
      <c r="P306" s="12" t="s">
        <v>14</v>
      </c>
      <c r="Q306" s="12" t="s">
        <v>14</v>
      </c>
      <c r="R306" s="12"/>
      <c r="S306" s="12" t="s">
        <v>14</v>
      </c>
      <c r="T306" s="12"/>
      <c r="U306" s="12" t="s">
        <v>14</v>
      </c>
      <c r="V306" s="31"/>
    </row>
    <row r="307" spans="1:22" ht="13.5" customHeight="1" x14ac:dyDescent="0.15">
      <c r="A307" s="30">
        <f t="shared" si="30"/>
        <v>302</v>
      </c>
      <c r="B307" s="10">
        <f>IF($N307="","",COUNTA($N$6:$N307))</f>
        <v>204</v>
      </c>
      <c r="C307" s="10" t="str">
        <f>IF(OR($K307="限特",$Q307="○"),"",SUMPRODUCT(($K$6:$K307&lt;&gt;"限特")*($Q$6:$Q307="")))</f>
        <v/>
      </c>
      <c r="D307" s="10" t="str">
        <f>IF(OR($K307&lt;&gt;"限特",$Q307="○"),"",SUMPRODUCT(($K$6:$K307="限特")*($Q$6:$Q307="")))</f>
        <v/>
      </c>
      <c r="E307" s="10" t="str">
        <f>IF($M307="","",SUMPRODUCT(($M$6:$M307&lt;&gt;"")*($R$6:$R307="")))</f>
        <v/>
      </c>
      <c r="F307" s="10" t="str">
        <f>IF(OR($K307="限特",$O307=""),"",SUMPRODUCT(($K$6:$K307&lt;&gt;"限特")*($O$6:$O307="○")))</f>
        <v/>
      </c>
      <c r="G307" s="10">
        <f>IF(OR($K307&lt;&gt;"限特",$O307&lt;&gt;"○"),"",SUMPRODUCT(($K$6:$K307="限特")*($O$6:$O307="○")))</f>
        <v>55</v>
      </c>
      <c r="H307" s="9" t="str">
        <f t="shared" si="31"/>
        <v/>
      </c>
      <c r="I307" s="10" t="s">
        <v>313</v>
      </c>
      <c r="J307" s="9" t="str">
        <f t="shared" si="32"/>
        <v>限特</v>
      </c>
      <c r="K307" s="10" t="s">
        <v>30</v>
      </c>
      <c r="L307" s="11" t="s">
        <v>319</v>
      </c>
      <c r="M307" s="15"/>
      <c r="N307" s="156" t="s">
        <v>17</v>
      </c>
      <c r="O307" s="13" t="s">
        <v>14</v>
      </c>
      <c r="P307" s="12" t="s">
        <v>14</v>
      </c>
      <c r="Q307" s="12" t="s">
        <v>14</v>
      </c>
      <c r="R307" s="12"/>
      <c r="S307" s="12" t="s">
        <v>14</v>
      </c>
      <c r="T307" s="12"/>
      <c r="U307" s="12"/>
      <c r="V307" s="31"/>
    </row>
    <row r="308" spans="1:22" ht="13.5" customHeight="1" x14ac:dyDescent="0.15">
      <c r="A308" s="30">
        <f t="shared" si="30"/>
        <v>303</v>
      </c>
      <c r="B308" s="10" t="str">
        <f>IF($N308="","",COUNTA($N$6:$N308))</f>
        <v/>
      </c>
      <c r="C308" s="10" t="str">
        <f>IF(OR($K308="限特",$Q308="○"),"",SUMPRODUCT(($K$6:$K308&lt;&gt;"限特")*($Q$6:$Q308="")))</f>
        <v/>
      </c>
      <c r="D308" s="10" t="str">
        <f>IF(OR($K308&lt;&gt;"限特",$Q308="○"),"",SUMPRODUCT(($K$6:$K308="限特")*($Q$6:$Q308="")))</f>
        <v/>
      </c>
      <c r="E308" s="10" t="str">
        <f>IF($M308="","",SUMPRODUCT(($M$6:$M308&lt;&gt;"")*($R$6:$R308="")))</f>
        <v/>
      </c>
      <c r="F308" s="10" t="str">
        <f>IF(OR($K308="限特",$O308=""),"",SUMPRODUCT(($K$6:$K308&lt;&gt;"限特")*($O$6:$O308="○")))</f>
        <v/>
      </c>
      <c r="G308" s="10" t="str">
        <f>IF(OR($K308&lt;&gt;"限特",$O308&lt;&gt;"○"),"",SUMPRODUCT(($K$6:$K308="限特")*($O$6:$O308="○")))</f>
        <v/>
      </c>
      <c r="H308" s="9" t="str">
        <f t="shared" si="31"/>
        <v/>
      </c>
      <c r="I308" s="10" t="s">
        <v>313</v>
      </c>
      <c r="J308" s="9" t="str">
        <f t="shared" si="32"/>
        <v>〃</v>
      </c>
      <c r="K308" s="10" t="s">
        <v>30</v>
      </c>
      <c r="L308" s="11" t="s">
        <v>320</v>
      </c>
      <c r="M308" s="15"/>
      <c r="N308" s="156"/>
      <c r="O308" s="13" t="s">
        <v>18</v>
      </c>
      <c r="P308" s="12" t="s">
        <v>14</v>
      </c>
      <c r="Q308" s="12" t="s">
        <v>14</v>
      </c>
      <c r="R308" s="12"/>
      <c r="S308" s="12" t="s">
        <v>14</v>
      </c>
      <c r="T308" s="12"/>
      <c r="U308" s="12"/>
      <c r="V308" s="31"/>
    </row>
    <row r="309" spans="1:22" ht="13.5" customHeight="1" x14ac:dyDescent="0.15">
      <c r="A309" s="30">
        <f t="shared" si="30"/>
        <v>304</v>
      </c>
      <c r="B309" s="10" t="str">
        <f>IF($N309="","",COUNTA($N$6:$N309))</f>
        <v/>
      </c>
      <c r="C309" s="10" t="str">
        <f>IF(OR($K309="限特",$Q309="○"),"",SUMPRODUCT(($K$6:$K309&lt;&gt;"限特")*($Q$6:$Q309="")))</f>
        <v/>
      </c>
      <c r="D309" s="10" t="str">
        <f>IF(OR($K309&lt;&gt;"限特",$Q309="○"),"",SUMPRODUCT(($K$6:$K309="限特")*($Q$6:$Q309="")))</f>
        <v/>
      </c>
      <c r="E309" s="10" t="str">
        <f>IF($M309="","",SUMPRODUCT(($M$6:$M309&lt;&gt;"")*($R$6:$R309="")))</f>
        <v/>
      </c>
      <c r="F309" s="10" t="str">
        <f>IF(OR($K309="限特",$O309=""),"",SUMPRODUCT(($K$6:$K309&lt;&gt;"限特")*($O$6:$O309="○")))</f>
        <v/>
      </c>
      <c r="G309" s="10">
        <f>IF(OR($K309&lt;&gt;"限特",$O309&lt;&gt;"○"),"",SUMPRODUCT(($K$6:$K309="限特")*($O$6:$O309="○")))</f>
        <v>56</v>
      </c>
      <c r="H309" s="9" t="str">
        <f t="shared" si="31"/>
        <v/>
      </c>
      <c r="I309" s="10" t="s">
        <v>313</v>
      </c>
      <c r="J309" s="9" t="str">
        <f t="shared" si="32"/>
        <v>〃</v>
      </c>
      <c r="K309" s="10" t="s">
        <v>30</v>
      </c>
      <c r="L309" s="11" t="s">
        <v>321</v>
      </c>
      <c r="M309" s="15"/>
      <c r="N309" s="156"/>
      <c r="O309" s="13" t="s">
        <v>14</v>
      </c>
      <c r="P309" s="12" t="s">
        <v>14</v>
      </c>
      <c r="Q309" s="12" t="s">
        <v>14</v>
      </c>
      <c r="R309" s="12"/>
      <c r="S309" s="12" t="s">
        <v>14</v>
      </c>
      <c r="T309" s="12"/>
      <c r="U309" s="12"/>
      <c r="V309" s="31"/>
    </row>
    <row r="310" spans="1:22" ht="13.5" customHeight="1" x14ac:dyDescent="0.15">
      <c r="A310" s="30">
        <f t="shared" si="30"/>
        <v>305</v>
      </c>
      <c r="B310" s="10">
        <f>IF($N310="","",COUNTA($N$6:$N310))</f>
        <v>205</v>
      </c>
      <c r="C310" s="10" t="str">
        <f>IF(OR($K310="限特",$Q310="○"),"",SUMPRODUCT(($K$6:$K310&lt;&gt;"限特")*($Q$6:$Q310="")))</f>
        <v/>
      </c>
      <c r="D310" s="10" t="str">
        <f>IF(OR($K310&lt;&gt;"限特",$Q310="○"),"",SUMPRODUCT(($K$6:$K310="限特")*($Q$6:$Q310="")))</f>
        <v/>
      </c>
      <c r="E310" s="10" t="str">
        <f>IF($M310="","",SUMPRODUCT(($M$6:$M310&lt;&gt;"")*($R$6:$R310="")))</f>
        <v/>
      </c>
      <c r="F310" s="10">
        <f>IF(OR($K310="限特",$O310=""),"",SUMPRODUCT(($K$6:$K310&lt;&gt;"限特")*($O$6:$O310="○")))</f>
        <v>125</v>
      </c>
      <c r="G310" s="10" t="str">
        <f>IF(OR($K310&lt;&gt;"限特",$O310&lt;&gt;"○"),"",SUMPRODUCT(($K$6:$K310="限特")*($O$6:$O310="○")))</f>
        <v/>
      </c>
      <c r="H310" s="9" t="str">
        <f t="shared" si="31"/>
        <v>滋賀県</v>
      </c>
      <c r="I310" s="10" t="s">
        <v>322</v>
      </c>
      <c r="J310" s="9" t="str">
        <f t="shared" si="32"/>
        <v>都道府県</v>
      </c>
      <c r="K310" s="10" t="s">
        <v>13</v>
      </c>
      <c r="L310" s="11" t="s">
        <v>322</v>
      </c>
      <c r="M310" s="15"/>
      <c r="N310" s="156" t="s">
        <v>17</v>
      </c>
      <c r="O310" s="13" t="s">
        <v>14</v>
      </c>
      <c r="P310" s="12" t="s">
        <v>14</v>
      </c>
      <c r="Q310" s="12" t="s">
        <v>14</v>
      </c>
      <c r="R310" s="12"/>
      <c r="S310" s="12" t="s">
        <v>14</v>
      </c>
      <c r="T310" s="12"/>
      <c r="U310" s="12"/>
      <c r="V310" s="31"/>
    </row>
    <row r="311" spans="1:22" ht="13.5" customHeight="1" x14ac:dyDescent="0.15">
      <c r="A311" s="30">
        <f t="shared" si="30"/>
        <v>306</v>
      </c>
      <c r="B311" s="10">
        <f>IF($N311="","",COUNTA($N$6:$N311))</f>
        <v>206</v>
      </c>
      <c r="C311" s="10" t="str">
        <f>IF(OR($K311="限特",$Q311="○"),"",SUMPRODUCT(($K$6:$K311&lt;&gt;"限特")*($Q$6:$Q311="")))</f>
        <v/>
      </c>
      <c r="D311" s="10" t="str">
        <f>IF(OR($K311&lt;&gt;"限特",$Q311="○"),"",SUMPRODUCT(($K$6:$K311="限特")*($Q$6:$Q311="")))</f>
        <v/>
      </c>
      <c r="E311" s="10" t="str">
        <f>IF($M311="","",SUMPRODUCT(($M$6:$M311&lt;&gt;"")*($R$6:$R311="")))</f>
        <v/>
      </c>
      <c r="F311" s="10">
        <f>IF(OR($K311="限特",$O311=""),"",SUMPRODUCT(($K$6:$K311&lt;&gt;"限特")*($O$6:$O311="○")))</f>
        <v>126</v>
      </c>
      <c r="G311" s="10" t="str">
        <f>IF(OR($K311&lt;&gt;"限特",$O311&lt;&gt;"○"),"",SUMPRODUCT(($K$6:$K311="限特")*($O$6:$O311="○")))</f>
        <v/>
      </c>
      <c r="H311" s="9" t="str">
        <f t="shared" si="31"/>
        <v/>
      </c>
      <c r="I311" s="10" t="s">
        <v>322</v>
      </c>
      <c r="J311" s="9" t="str">
        <f t="shared" si="32"/>
        <v>４条１項</v>
      </c>
      <c r="K311" s="10" t="s">
        <v>19</v>
      </c>
      <c r="L311" s="11" t="s">
        <v>323</v>
      </c>
      <c r="M311" s="15"/>
      <c r="N311" s="156" t="s">
        <v>17</v>
      </c>
      <c r="O311" s="13" t="s">
        <v>14</v>
      </c>
      <c r="P311" s="12" t="s">
        <v>14</v>
      </c>
      <c r="Q311" s="12" t="s">
        <v>14</v>
      </c>
      <c r="R311" s="12"/>
      <c r="S311" s="12" t="s">
        <v>14</v>
      </c>
      <c r="T311" s="12"/>
      <c r="U311" s="12"/>
      <c r="V311" s="31"/>
    </row>
    <row r="312" spans="1:22" ht="13.5" customHeight="1" x14ac:dyDescent="0.15">
      <c r="A312" s="30">
        <f t="shared" si="30"/>
        <v>307</v>
      </c>
      <c r="B312" s="10">
        <f>IF($N312="","",COUNTA($N$6:$N312))</f>
        <v>207</v>
      </c>
      <c r="C312" s="10" t="str">
        <f>IF(OR($K312="限特",$Q312="○"),"",SUMPRODUCT(($K$6:$K312&lt;&gt;"限特")*($Q$6:$Q312="")))</f>
        <v/>
      </c>
      <c r="D312" s="10" t="str">
        <f>IF(OR($K312&lt;&gt;"限特",$Q312="○"),"",SUMPRODUCT(($K$6:$K312="限特")*($Q$6:$Q312="")))</f>
        <v/>
      </c>
      <c r="E312" s="10" t="str">
        <f>IF($M312="","",SUMPRODUCT(($M$6:$M312&lt;&gt;"")*($R$6:$R312="")))</f>
        <v/>
      </c>
      <c r="F312" s="10">
        <f>IF(OR($K312="限特",$O312=""),"",SUMPRODUCT(($K$6:$K312&lt;&gt;"限特")*($O$6:$O312="○")))</f>
        <v>127</v>
      </c>
      <c r="G312" s="10" t="str">
        <f>IF(OR($K312&lt;&gt;"限特",$O312&lt;&gt;"○"),"",SUMPRODUCT(($K$6:$K312="限特")*($O$6:$O312="○")))</f>
        <v/>
      </c>
      <c r="H312" s="9" t="str">
        <f t="shared" si="31"/>
        <v/>
      </c>
      <c r="I312" s="10" t="s">
        <v>322</v>
      </c>
      <c r="J312" s="9" t="str">
        <f t="shared" si="32"/>
        <v>４条２項</v>
      </c>
      <c r="K312" s="10" t="s">
        <v>22</v>
      </c>
      <c r="L312" s="11" t="s">
        <v>324</v>
      </c>
      <c r="M312" s="15"/>
      <c r="N312" s="156" t="s">
        <v>17</v>
      </c>
      <c r="O312" s="13" t="s">
        <v>14</v>
      </c>
      <c r="P312" s="12" t="s">
        <v>14</v>
      </c>
      <c r="Q312" s="12" t="s">
        <v>14</v>
      </c>
      <c r="R312" s="12"/>
      <c r="S312" s="12" t="s">
        <v>14</v>
      </c>
      <c r="T312" s="12"/>
      <c r="U312" s="12"/>
      <c r="V312" s="31"/>
    </row>
    <row r="313" spans="1:22" ht="13.5" customHeight="1" x14ac:dyDescent="0.15">
      <c r="A313" s="30">
        <f t="shared" si="30"/>
        <v>308</v>
      </c>
      <c r="B313" s="10">
        <f>IF($N313="","",COUNTA($N$6:$N313))</f>
        <v>208</v>
      </c>
      <c r="C313" s="10" t="str">
        <f>IF(OR($K313="限特",$Q313="○"),"",SUMPRODUCT(($K$6:$K313&lt;&gt;"限特")*($Q$6:$Q313="")))</f>
        <v/>
      </c>
      <c r="D313" s="10" t="str">
        <f>IF(OR($K313&lt;&gt;"限特",$Q313="○"),"",SUMPRODUCT(($K$6:$K313="限特")*($Q$6:$Q313="")))</f>
        <v/>
      </c>
      <c r="E313" s="10" t="str">
        <f>IF($M313="","",SUMPRODUCT(($M$6:$M313&lt;&gt;"")*($R$6:$R313="")))</f>
        <v/>
      </c>
      <c r="F313" s="10">
        <f>IF(OR($K313="限特",$O313=""),"",SUMPRODUCT(($K$6:$K313&lt;&gt;"限特")*($O$6:$O313="○")))</f>
        <v>128</v>
      </c>
      <c r="G313" s="10" t="str">
        <f>IF(OR($K313&lt;&gt;"限特",$O313&lt;&gt;"○"),"",SUMPRODUCT(($K$6:$K313="限特")*($O$6:$O313="○")))</f>
        <v/>
      </c>
      <c r="H313" s="9" t="str">
        <f t="shared" si="31"/>
        <v/>
      </c>
      <c r="I313" s="10" t="s">
        <v>322</v>
      </c>
      <c r="J313" s="9" t="str">
        <f t="shared" si="32"/>
        <v>〃</v>
      </c>
      <c r="K313" s="10" t="s">
        <v>22</v>
      </c>
      <c r="L313" s="11" t="s">
        <v>325</v>
      </c>
      <c r="M313" s="15"/>
      <c r="N313" s="156" t="s">
        <v>17</v>
      </c>
      <c r="O313" s="13" t="s">
        <v>14</v>
      </c>
      <c r="P313" s="12" t="s">
        <v>14</v>
      </c>
      <c r="Q313" s="12" t="s">
        <v>14</v>
      </c>
      <c r="R313" s="12"/>
      <c r="S313" s="12" t="s">
        <v>14</v>
      </c>
      <c r="T313" s="12"/>
      <c r="U313" s="12"/>
      <c r="V313" s="31"/>
    </row>
    <row r="314" spans="1:22" ht="13.5" customHeight="1" x14ac:dyDescent="0.15">
      <c r="A314" s="30">
        <f t="shared" si="30"/>
        <v>309</v>
      </c>
      <c r="B314" s="10">
        <f>IF($N314="","",COUNTA($N$6:$N314))</f>
        <v>209</v>
      </c>
      <c r="C314" s="10" t="str">
        <f>IF(OR($K314="限特",$Q314="○"),"",SUMPRODUCT(($K$6:$K314&lt;&gt;"限特")*($Q$6:$Q314="")))</f>
        <v/>
      </c>
      <c r="D314" s="10" t="str">
        <f>IF(OR($K314&lt;&gt;"限特",$Q314="○"),"",SUMPRODUCT(($K$6:$K314="限特")*($Q$6:$Q314="")))</f>
        <v/>
      </c>
      <c r="E314" s="10" t="str">
        <f>IF($M314="","",SUMPRODUCT(($M$6:$M314&lt;&gt;"")*($R$6:$R314="")))</f>
        <v/>
      </c>
      <c r="F314" s="10">
        <f>IF(OR($K314="限特",$O314=""),"",SUMPRODUCT(($K$6:$K314&lt;&gt;"限特")*($O$6:$O314="○")))</f>
        <v>129</v>
      </c>
      <c r="G314" s="10" t="str">
        <f>IF(OR($K314&lt;&gt;"限特",$O314&lt;&gt;"○"),"",SUMPRODUCT(($K$6:$K314="限特")*($O$6:$O314="○")))</f>
        <v/>
      </c>
      <c r="H314" s="9" t="str">
        <f t="shared" si="31"/>
        <v/>
      </c>
      <c r="I314" s="10" t="s">
        <v>322</v>
      </c>
      <c r="J314" s="9" t="str">
        <f t="shared" si="32"/>
        <v>〃</v>
      </c>
      <c r="K314" s="10" t="s">
        <v>22</v>
      </c>
      <c r="L314" s="11" t="s">
        <v>326</v>
      </c>
      <c r="M314" s="15"/>
      <c r="N314" s="156" t="s">
        <v>17</v>
      </c>
      <c r="O314" s="13" t="s">
        <v>14</v>
      </c>
      <c r="P314" s="12" t="s">
        <v>14</v>
      </c>
      <c r="Q314" s="12" t="s">
        <v>14</v>
      </c>
      <c r="R314" s="12"/>
      <c r="S314" s="12" t="s">
        <v>14</v>
      </c>
      <c r="T314" s="12"/>
      <c r="U314" s="12"/>
      <c r="V314" s="31"/>
    </row>
    <row r="315" spans="1:22" ht="13.5" customHeight="1" x14ac:dyDescent="0.15">
      <c r="A315" s="30">
        <f t="shared" si="30"/>
        <v>310</v>
      </c>
      <c r="B315" s="10">
        <f>IF($N315="","",COUNTA($N$6:$N315))</f>
        <v>210</v>
      </c>
      <c r="C315" s="10" t="str">
        <f>IF(OR($K315="限特",$Q315="○"),"",SUMPRODUCT(($K$6:$K315&lt;&gt;"限特")*($Q$6:$Q315="")))</f>
        <v/>
      </c>
      <c r="D315" s="10" t="str">
        <f>IF(OR($K315&lt;&gt;"限特",$Q315="○"),"",SUMPRODUCT(($K$6:$K315="限特")*($Q$6:$Q315="")))</f>
        <v/>
      </c>
      <c r="E315" s="10" t="str">
        <f>IF($M315="","",SUMPRODUCT(($M$6:$M315&lt;&gt;"")*($R$6:$R315="")))</f>
        <v/>
      </c>
      <c r="F315" s="10">
        <f>IF(OR($K315="限特",$O315=""),"",SUMPRODUCT(($K$6:$K315&lt;&gt;"限特")*($O$6:$O315="○")))</f>
        <v>130</v>
      </c>
      <c r="G315" s="10" t="str">
        <f>IF(OR($K315&lt;&gt;"限特",$O315&lt;&gt;"○"),"",SUMPRODUCT(($K$6:$K315="限特")*($O$6:$O315="○")))</f>
        <v/>
      </c>
      <c r="H315" s="9" t="str">
        <f t="shared" si="31"/>
        <v/>
      </c>
      <c r="I315" s="10" t="s">
        <v>322</v>
      </c>
      <c r="J315" s="9" t="str">
        <f t="shared" si="32"/>
        <v>〃</v>
      </c>
      <c r="K315" s="10" t="s">
        <v>22</v>
      </c>
      <c r="L315" s="11" t="s">
        <v>327</v>
      </c>
      <c r="M315" s="15"/>
      <c r="N315" s="156" t="s">
        <v>17</v>
      </c>
      <c r="O315" s="13" t="s">
        <v>14</v>
      </c>
      <c r="P315" s="12" t="s">
        <v>14</v>
      </c>
      <c r="Q315" s="12" t="s">
        <v>14</v>
      </c>
      <c r="R315" s="12"/>
      <c r="S315" s="12" t="s">
        <v>14</v>
      </c>
      <c r="T315" s="12"/>
      <c r="U315" s="12"/>
      <c r="V315" s="31"/>
    </row>
    <row r="316" spans="1:22" ht="13.5" customHeight="1" x14ac:dyDescent="0.15">
      <c r="A316" s="30">
        <f t="shared" si="30"/>
        <v>311</v>
      </c>
      <c r="B316" s="10">
        <f>IF($N316="","",COUNTA($N$6:$N316))</f>
        <v>211</v>
      </c>
      <c r="C316" s="10" t="str">
        <f>IF(OR($K316="限特",$Q316="○"),"",SUMPRODUCT(($K$6:$K316&lt;&gt;"限特")*($Q$6:$Q316="")))</f>
        <v/>
      </c>
      <c r="D316" s="10" t="str">
        <f>IF(OR($K316&lt;&gt;"限特",$Q316="○"),"",SUMPRODUCT(($K$6:$K316="限特")*($Q$6:$Q316="")))</f>
        <v/>
      </c>
      <c r="E316" s="10" t="str">
        <f>IF($M316="","",SUMPRODUCT(($M$6:$M316&lt;&gt;"")*($R$6:$R316="")))</f>
        <v/>
      </c>
      <c r="F316" s="10">
        <f>IF(OR($K316="限特",$O316=""),"",SUMPRODUCT(($K$6:$K316&lt;&gt;"限特")*($O$6:$O316="○")))</f>
        <v>131</v>
      </c>
      <c r="G316" s="10" t="str">
        <f>IF(OR($K316&lt;&gt;"限特",$O316&lt;&gt;"○"),"",SUMPRODUCT(($K$6:$K316="限特")*($O$6:$O316="○")))</f>
        <v/>
      </c>
      <c r="H316" s="9" t="str">
        <f t="shared" si="31"/>
        <v/>
      </c>
      <c r="I316" s="10" t="s">
        <v>322</v>
      </c>
      <c r="J316" s="9" t="str">
        <f t="shared" si="32"/>
        <v>〃</v>
      </c>
      <c r="K316" s="10" t="s">
        <v>22</v>
      </c>
      <c r="L316" s="11" t="s">
        <v>328</v>
      </c>
      <c r="M316" s="15"/>
      <c r="N316" s="156" t="s">
        <v>17</v>
      </c>
      <c r="O316" s="13" t="s">
        <v>14</v>
      </c>
      <c r="P316" s="12" t="s">
        <v>14</v>
      </c>
      <c r="Q316" s="12" t="s">
        <v>14</v>
      </c>
      <c r="R316" s="12"/>
      <c r="S316" s="12" t="s">
        <v>14</v>
      </c>
      <c r="T316" s="12"/>
      <c r="U316" s="12"/>
      <c r="V316" s="31"/>
    </row>
    <row r="317" spans="1:22" ht="13.5" customHeight="1" x14ac:dyDescent="0.15">
      <c r="A317" s="30">
        <f t="shared" si="30"/>
        <v>312</v>
      </c>
      <c r="B317" s="10">
        <f>IF($N317="","",COUNTA($N$6:$N317))</f>
        <v>212</v>
      </c>
      <c r="C317" s="10" t="str">
        <f>IF(OR($K317="限特",$Q317="○"),"",SUMPRODUCT(($K$6:$K317&lt;&gt;"限特")*($Q$6:$Q317="")))</f>
        <v/>
      </c>
      <c r="D317" s="10" t="str">
        <f>IF(OR($K317&lt;&gt;"限特",$Q317="○"),"",SUMPRODUCT(($K$6:$K317="限特")*($Q$6:$Q317="")))</f>
        <v/>
      </c>
      <c r="E317" s="10" t="str">
        <f>IF($M317="","",SUMPRODUCT(($M$6:$M317&lt;&gt;"")*($R$6:$R317="")))</f>
        <v/>
      </c>
      <c r="F317" s="10">
        <f>IF(OR($K317="限特",$O317=""),"",SUMPRODUCT(($K$6:$K317&lt;&gt;"限特")*($O$6:$O317="○")))</f>
        <v>132</v>
      </c>
      <c r="G317" s="10" t="str">
        <f>IF(OR($K317&lt;&gt;"限特",$O317&lt;&gt;"○"),"",SUMPRODUCT(($K$6:$K317="限特")*($O$6:$O317="○")))</f>
        <v/>
      </c>
      <c r="H317" s="9" t="str">
        <f t="shared" si="31"/>
        <v/>
      </c>
      <c r="I317" s="10" t="s">
        <v>322</v>
      </c>
      <c r="J317" s="9" t="str">
        <f t="shared" si="32"/>
        <v>〃</v>
      </c>
      <c r="K317" s="10" t="s">
        <v>22</v>
      </c>
      <c r="L317" s="11" t="s">
        <v>329</v>
      </c>
      <c r="M317" s="15"/>
      <c r="N317" s="156" t="s">
        <v>17</v>
      </c>
      <c r="O317" s="13" t="s">
        <v>14</v>
      </c>
      <c r="P317" s="12" t="s">
        <v>14</v>
      </c>
      <c r="Q317" s="12" t="s">
        <v>14</v>
      </c>
      <c r="R317" s="12"/>
      <c r="S317" s="12" t="s">
        <v>14</v>
      </c>
      <c r="T317" s="12"/>
      <c r="U317" s="12"/>
      <c r="V317" s="31"/>
    </row>
    <row r="318" spans="1:22" ht="13.5" customHeight="1" x14ac:dyDescent="0.15">
      <c r="A318" s="30">
        <f t="shared" si="30"/>
        <v>313</v>
      </c>
      <c r="B318" s="10">
        <f>IF($N318="","",COUNTA($N$6:$N318))</f>
        <v>213</v>
      </c>
      <c r="C318" s="10" t="str">
        <f>IF(OR($K318="限特",$Q318="○"),"",SUMPRODUCT(($K$6:$K318&lt;&gt;"限特")*($Q$6:$Q318="")))</f>
        <v/>
      </c>
      <c r="D318" s="10" t="str">
        <f>IF(OR($K318&lt;&gt;"限特",$Q318="○"),"",SUMPRODUCT(($K$6:$K318="限特")*($Q$6:$Q318="")))</f>
        <v/>
      </c>
      <c r="E318" s="10" t="str">
        <f>IF($M318="","",SUMPRODUCT(($M$6:$M318&lt;&gt;"")*($R$6:$R318="")))</f>
        <v/>
      </c>
      <c r="F318" s="10">
        <f>IF(OR($K318="限特",$O318=""),"",SUMPRODUCT(($K$6:$K318&lt;&gt;"限特")*($O$6:$O318="○")))</f>
        <v>133</v>
      </c>
      <c r="G318" s="10" t="str">
        <f>IF(OR($K318&lt;&gt;"限特",$O318&lt;&gt;"○"),"",SUMPRODUCT(($K$6:$K318="限特")*($O$6:$O318="○")))</f>
        <v/>
      </c>
      <c r="H318" s="9" t="str">
        <f t="shared" si="31"/>
        <v>京都府</v>
      </c>
      <c r="I318" s="10" t="s">
        <v>330</v>
      </c>
      <c r="J318" s="9" t="str">
        <f t="shared" si="32"/>
        <v>都道府県</v>
      </c>
      <c r="K318" s="10" t="s">
        <v>13</v>
      </c>
      <c r="L318" s="11" t="s">
        <v>330</v>
      </c>
      <c r="M318" s="15"/>
      <c r="N318" s="156" t="s">
        <v>17</v>
      </c>
      <c r="O318" s="13" t="s">
        <v>14</v>
      </c>
      <c r="P318" s="12" t="s">
        <v>14</v>
      </c>
      <c r="Q318" s="12" t="s">
        <v>14</v>
      </c>
      <c r="R318" s="12"/>
      <c r="S318" s="12" t="s">
        <v>14</v>
      </c>
      <c r="T318" s="12"/>
      <c r="U318" s="12"/>
      <c r="V318" s="31"/>
    </row>
    <row r="319" spans="1:22" ht="13.5" customHeight="1" x14ac:dyDescent="0.15">
      <c r="A319" s="30">
        <f t="shared" si="30"/>
        <v>314</v>
      </c>
      <c r="B319" s="10">
        <f>IF($N319="","",COUNTA($N$6:$N319))</f>
        <v>214</v>
      </c>
      <c r="C319" s="10" t="str">
        <f>IF(OR($K319="限特",$Q319="○"),"",SUMPRODUCT(($K$6:$K319&lt;&gt;"限特")*($Q$6:$Q319="")))</f>
        <v/>
      </c>
      <c r="D319" s="10" t="str">
        <f>IF(OR($K319&lt;&gt;"限特",$Q319="○"),"",SUMPRODUCT(($K$6:$K319="限特")*($Q$6:$Q319="")))</f>
        <v/>
      </c>
      <c r="E319" s="10" t="str">
        <f>IF($M319="","",SUMPRODUCT(($M$6:$M319&lt;&gt;"")*($R$6:$R319="")))</f>
        <v/>
      </c>
      <c r="F319" s="10" t="str">
        <f>IF(OR($K319="限特",$O319=""),"",SUMPRODUCT(($K$6:$K319&lt;&gt;"限特")*($O$6:$O319="○")))</f>
        <v/>
      </c>
      <c r="G319" s="10" t="str">
        <f>IF(OR($K319&lt;&gt;"限特",$O319&lt;&gt;"○"),"",SUMPRODUCT(($K$6:$K319="限特")*($O$6:$O319="○")))</f>
        <v/>
      </c>
      <c r="H319" s="9" t="str">
        <f t="shared" si="31"/>
        <v/>
      </c>
      <c r="I319" s="10" t="s">
        <v>330</v>
      </c>
      <c r="J319" s="9" t="str">
        <f t="shared" si="32"/>
        <v>政令市</v>
      </c>
      <c r="K319" s="10" t="s">
        <v>15</v>
      </c>
      <c r="L319" s="11" t="s">
        <v>331</v>
      </c>
      <c r="M319" s="15"/>
      <c r="N319" s="156" t="s">
        <v>17</v>
      </c>
      <c r="O319" s="13" t="s">
        <v>18</v>
      </c>
      <c r="P319" s="12" t="s">
        <v>14</v>
      </c>
      <c r="Q319" s="12" t="s">
        <v>14</v>
      </c>
      <c r="R319" s="12"/>
      <c r="S319" s="12" t="s">
        <v>14</v>
      </c>
      <c r="T319" s="12"/>
      <c r="U319" s="12"/>
      <c r="V319" s="31"/>
    </row>
    <row r="320" spans="1:22" x14ac:dyDescent="0.15">
      <c r="A320" s="30">
        <f t="shared" si="30"/>
        <v>315</v>
      </c>
      <c r="B320" s="10">
        <f>IF($N320="","",COUNTA($N$6:$N320))</f>
        <v>215</v>
      </c>
      <c r="C320" s="10" t="str">
        <f>IF(OR($K320="限特",$Q320="○"),"",SUMPRODUCT(($K$6:$K320&lt;&gt;"限特")*($Q$6:$Q320="")))</f>
        <v/>
      </c>
      <c r="D320" s="10" t="str">
        <f>IF(OR($K320&lt;&gt;"限特",$Q320="○"),"",SUMPRODUCT(($K$6:$K320="限特")*($Q$6:$Q320="")))</f>
        <v/>
      </c>
      <c r="E320" s="10" t="str">
        <f>IF($M320="","",SUMPRODUCT(($M$6:$M320&lt;&gt;"")*($R$6:$R320="")))</f>
        <v/>
      </c>
      <c r="F320" s="10">
        <f>IF(OR($K320="限特",$O320=""),"",SUMPRODUCT(($K$6:$K320&lt;&gt;"限特")*($O$6:$O320="○")))</f>
        <v>134</v>
      </c>
      <c r="G320" s="10" t="str">
        <f>IF(OR($K320&lt;&gt;"限特",$O320&lt;&gt;"○"),"",SUMPRODUCT(($K$6:$K320="限特")*($O$6:$O320="○")))</f>
        <v/>
      </c>
      <c r="H320" s="9" t="str">
        <f t="shared" si="31"/>
        <v/>
      </c>
      <c r="I320" s="10" t="s">
        <v>330</v>
      </c>
      <c r="J320" s="9" t="str">
        <f t="shared" si="32"/>
        <v>４条２項</v>
      </c>
      <c r="K320" s="10" t="s">
        <v>22</v>
      </c>
      <c r="L320" s="11" t="s">
        <v>332</v>
      </c>
      <c r="M320" s="15"/>
      <c r="N320" s="156" t="s">
        <v>17</v>
      </c>
      <c r="O320" s="13" t="s">
        <v>14</v>
      </c>
      <c r="P320" s="12" t="s">
        <v>14</v>
      </c>
      <c r="Q320" s="12" t="s">
        <v>14</v>
      </c>
      <c r="R320" s="12"/>
      <c r="S320" s="12" t="s">
        <v>14</v>
      </c>
      <c r="T320" s="12"/>
      <c r="U320" s="12"/>
      <c r="V320" s="31" t="s">
        <v>948</v>
      </c>
    </row>
    <row r="321" spans="1:22" ht="13.5" customHeight="1" x14ac:dyDescent="0.15">
      <c r="A321" s="30">
        <f t="shared" si="30"/>
        <v>316</v>
      </c>
      <c r="B321" s="10">
        <f>IF($N321="","",COUNTA($N$6:$N321))</f>
        <v>216</v>
      </c>
      <c r="C321" s="10" t="str">
        <f>IF(OR($K321="限特",$Q321="○"),"",SUMPRODUCT(($K$6:$K321&lt;&gt;"限特")*($Q$6:$Q321="")))</f>
        <v/>
      </c>
      <c r="D321" s="10" t="str">
        <f>IF(OR($K321&lt;&gt;"限特",$Q321="○"),"",SUMPRODUCT(($K$6:$K321="限特")*($Q$6:$Q321="")))</f>
        <v/>
      </c>
      <c r="E321" s="10" t="str">
        <f>IF($M321="","",SUMPRODUCT(($M$6:$M321&lt;&gt;"")*($R$6:$R321="")))</f>
        <v/>
      </c>
      <c r="F321" s="10">
        <f>IF(OR($K321="限特",$O321=""),"",SUMPRODUCT(($K$6:$K321&lt;&gt;"限特")*($O$6:$O321="○")))</f>
        <v>135</v>
      </c>
      <c r="G321" s="10" t="str">
        <f>IF(OR($K321&lt;&gt;"限特",$O321&lt;&gt;"○"),"",SUMPRODUCT(($K$6:$K321="限特")*($O$6:$O321="○")))</f>
        <v/>
      </c>
      <c r="H321" s="9" t="str">
        <f t="shared" si="31"/>
        <v>大阪府</v>
      </c>
      <c r="I321" s="10" t="s">
        <v>333</v>
      </c>
      <c r="J321" s="9" t="str">
        <f t="shared" si="32"/>
        <v>都道府県</v>
      </c>
      <c r="K321" s="10" t="s">
        <v>13</v>
      </c>
      <c r="L321" s="11" t="s">
        <v>333</v>
      </c>
      <c r="M321" s="15"/>
      <c r="N321" s="156" t="s">
        <v>464</v>
      </c>
      <c r="O321" s="13" t="s">
        <v>14</v>
      </c>
      <c r="P321" s="12" t="s">
        <v>14</v>
      </c>
      <c r="Q321" s="12" t="s">
        <v>14</v>
      </c>
      <c r="R321" s="12"/>
      <c r="S321" s="12" t="s">
        <v>14</v>
      </c>
      <c r="T321" s="12"/>
      <c r="U321" s="12"/>
      <c r="V321" s="31"/>
    </row>
    <row r="322" spans="1:22" ht="13.5" customHeight="1" x14ac:dyDescent="0.15">
      <c r="A322" s="30">
        <f t="shared" si="30"/>
        <v>317</v>
      </c>
      <c r="B322" s="10">
        <f>IF($N322="","",COUNTA($N$6:$N322))</f>
        <v>217</v>
      </c>
      <c r="C322" s="10" t="str">
        <f>IF(OR($K322="限特",$Q322="○"),"",SUMPRODUCT(($K$6:$K322&lt;&gt;"限特")*($Q$6:$Q322="")))</f>
        <v/>
      </c>
      <c r="D322" s="10" t="str">
        <f>IF(OR($K322&lt;&gt;"限特",$Q322="○"),"",SUMPRODUCT(($K$6:$K322="限特")*($Q$6:$Q322="")))</f>
        <v/>
      </c>
      <c r="E322" s="10" t="str">
        <f>IF($M322="","",SUMPRODUCT(($M$6:$M322&lt;&gt;"")*($R$6:$R322="")))</f>
        <v/>
      </c>
      <c r="F322" s="10">
        <f>IF(OR($K322="限特",$O322=""),"",SUMPRODUCT(($K$6:$K322&lt;&gt;"限特")*($O$6:$O322="○")))</f>
        <v>136</v>
      </c>
      <c r="G322" s="10" t="str">
        <f>IF(OR($K322&lt;&gt;"限特",$O322&lt;&gt;"○"),"",SUMPRODUCT(($K$6:$K322="限特")*($O$6:$O322="○")))</f>
        <v/>
      </c>
      <c r="H322" s="9" t="str">
        <f t="shared" si="31"/>
        <v/>
      </c>
      <c r="I322" s="10" t="s">
        <v>333</v>
      </c>
      <c r="J322" s="9" t="str">
        <f t="shared" si="32"/>
        <v>政令市</v>
      </c>
      <c r="K322" s="10" t="s">
        <v>15</v>
      </c>
      <c r="L322" s="11" t="s">
        <v>334</v>
      </c>
      <c r="M322" s="15"/>
      <c r="N322" s="156" t="s">
        <v>464</v>
      </c>
      <c r="O322" s="13" t="s">
        <v>14</v>
      </c>
      <c r="P322" s="12" t="s">
        <v>14</v>
      </c>
      <c r="Q322" s="12" t="s">
        <v>14</v>
      </c>
      <c r="R322" s="12"/>
      <c r="S322" s="12" t="s">
        <v>14</v>
      </c>
      <c r="T322" s="12"/>
      <c r="U322" s="12"/>
      <c r="V322" s="31"/>
    </row>
    <row r="323" spans="1:22" ht="13.5" customHeight="1" x14ac:dyDescent="0.15">
      <c r="A323" s="30">
        <f t="shared" ref="A323:A386" si="35">IF($L323&lt;&gt;"",ROW($L323)-(ROW(L$6)-1))</f>
        <v>318</v>
      </c>
      <c r="B323" s="10">
        <f>IF($N323="","",COUNTA($N$6:$N323))</f>
        <v>218</v>
      </c>
      <c r="C323" s="10" t="str">
        <f>IF(OR($K323="限特",$Q323="○"),"",SUMPRODUCT(($K$6:$K323&lt;&gt;"限特")*($Q$6:$Q323="")))</f>
        <v/>
      </c>
      <c r="D323" s="10" t="str">
        <f>IF(OR($K323&lt;&gt;"限特",$Q323="○"),"",SUMPRODUCT(($K$6:$K323="限特")*($Q$6:$Q323="")))</f>
        <v/>
      </c>
      <c r="E323" s="10" t="str">
        <f>IF($M323="","",SUMPRODUCT(($M$6:$M323&lt;&gt;"")*($R$6:$R323="")))</f>
        <v/>
      </c>
      <c r="F323" s="10">
        <f>IF(OR($K323="限特",$O323=""),"",SUMPRODUCT(($K$6:$K323&lt;&gt;"限特")*($O$6:$O323="○")))</f>
        <v>137</v>
      </c>
      <c r="G323" s="10" t="str">
        <f>IF(OR($K323&lt;&gt;"限特",$O323&lt;&gt;"○"),"",SUMPRODUCT(($K$6:$K323="限特")*($O$6:$O323="○")))</f>
        <v/>
      </c>
      <c r="H323" s="9" t="str">
        <f t="shared" ref="H323:H386" si="36">IF(I323&lt;&gt;I322,I323,"")</f>
        <v/>
      </c>
      <c r="I323" s="10" t="s">
        <v>333</v>
      </c>
      <c r="J323" s="9" t="str">
        <f t="shared" ref="J323:J386" si="37">IF(K323&lt;&gt;K322,K323,"〃")</f>
        <v>〃</v>
      </c>
      <c r="K323" s="10" t="s">
        <v>15</v>
      </c>
      <c r="L323" s="11" t="s">
        <v>335</v>
      </c>
      <c r="M323" s="15"/>
      <c r="N323" s="156" t="s">
        <v>17</v>
      </c>
      <c r="O323" s="13" t="s">
        <v>14</v>
      </c>
      <c r="P323" s="12" t="s">
        <v>14</v>
      </c>
      <c r="Q323" s="12" t="s">
        <v>14</v>
      </c>
      <c r="R323" s="12"/>
      <c r="S323" s="12" t="s">
        <v>14</v>
      </c>
      <c r="T323" s="12"/>
      <c r="U323" s="12"/>
      <c r="V323" s="31"/>
    </row>
    <row r="324" spans="1:22" ht="13.5" customHeight="1" x14ac:dyDescent="0.15">
      <c r="A324" s="30">
        <f t="shared" si="35"/>
        <v>319</v>
      </c>
      <c r="B324" s="10">
        <f>IF($N324="","",COUNTA($N$6:$N324))</f>
        <v>219</v>
      </c>
      <c r="C324" s="10" t="str">
        <f>IF(OR($K324="限特",$Q324="○"),"",SUMPRODUCT(($K$6:$K324&lt;&gt;"限特")*($Q$6:$Q324="")))</f>
        <v/>
      </c>
      <c r="D324" s="10" t="str">
        <f>IF(OR($K324&lt;&gt;"限特",$Q324="○"),"",SUMPRODUCT(($K$6:$K324="限特")*($Q$6:$Q324="")))</f>
        <v/>
      </c>
      <c r="E324" s="10" t="str">
        <f>IF($M324="","",SUMPRODUCT(($M$6:$M324&lt;&gt;"")*($R$6:$R324="")))</f>
        <v/>
      </c>
      <c r="F324" s="10" t="str">
        <f>IF(OR($K324="限特",$O324=""),"",SUMPRODUCT(($K$6:$K324&lt;&gt;"限特")*($O$6:$O324="○")))</f>
        <v/>
      </c>
      <c r="G324" s="10" t="str">
        <f>IF(OR($K324&lt;&gt;"限特",$O324&lt;&gt;"○"),"",SUMPRODUCT(($K$6:$K324="限特")*($O$6:$O324="○")))</f>
        <v/>
      </c>
      <c r="H324" s="9" t="str">
        <f t="shared" si="36"/>
        <v/>
      </c>
      <c r="I324" s="10" t="s">
        <v>333</v>
      </c>
      <c r="J324" s="9" t="str">
        <f t="shared" si="37"/>
        <v>４条１項</v>
      </c>
      <c r="K324" s="10" t="s">
        <v>19</v>
      </c>
      <c r="L324" s="11" t="s">
        <v>336</v>
      </c>
      <c r="M324" s="15"/>
      <c r="N324" s="156" t="s">
        <v>17</v>
      </c>
      <c r="O324" s="13" t="s">
        <v>18</v>
      </c>
      <c r="P324" s="12" t="s">
        <v>14</v>
      </c>
      <c r="Q324" s="12" t="s">
        <v>14</v>
      </c>
      <c r="R324" s="12"/>
      <c r="S324" s="12" t="s">
        <v>14</v>
      </c>
      <c r="T324" s="12"/>
      <c r="U324" s="12"/>
      <c r="V324" s="31"/>
    </row>
    <row r="325" spans="1:22" ht="13.5" customHeight="1" x14ac:dyDescent="0.15">
      <c r="A325" s="30">
        <f t="shared" si="35"/>
        <v>320</v>
      </c>
      <c r="B325" s="10">
        <f>IF($N325="","",COUNTA($N$6:$N325))</f>
        <v>220</v>
      </c>
      <c r="C325" s="10" t="str">
        <f>IF(OR($K325="限特",$Q325="○"),"",SUMPRODUCT(($K$6:$K325&lt;&gt;"限特")*($Q$6:$Q325="")))</f>
        <v/>
      </c>
      <c r="D325" s="10" t="str">
        <f>IF(OR($K325&lt;&gt;"限特",$Q325="○"),"",SUMPRODUCT(($K$6:$K325="限特")*($Q$6:$Q325="")))</f>
        <v/>
      </c>
      <c r="E325" s="10" t="str">
        <f>IF($M325="","",SUMPRODUCT(($M$6:$M325&lt;&gt;"")*($R$6:$R325="")))</f>
        <v/>
      </c>
      <c r="F325" s="10" t="str">
        <f>IF(OR($K325="限特",$O325=""),"",SUMPRODUCT(($K$6:$K325&lt;&gt;"限特")*($O$6:$O325="○")))</f>
        <v/>
      </c>
      <c r="G325" s="10" t="str">
        <f>IF(OR($K325&lt;&gt;"限特",$O325&lt;&gt;"○"),"",SUMPRODUCT(($K$6:$K325="限特")*($O$6:$O325="○")))</f>
        <v/>
      </c>
      <c r="H325" s="9" t="str">
        <f t="shared" si="36"/>
        <v/>
      </c>
      <c r="I325" s="10" t="s">
        <v>333</v>
      </c>
      <c r="J325" s="9" t="str">
        <f t="shared" si="37"/>
        <v>〃</v>
      </c>
      <c r="K325" s="10" t="s">
        <v>19</v>
      </c>
      <c r="L325" s="11" t="s">
        <v>337</v>
      </c>
      <c r="M325" s="15"/>
      <c r="N325" s="156" t="s">
        <v>17</v>
      </c>
      <c r="O325" s="13"/>
      <c r="P325" s="12" t="s">
        <v>14</v>
      </c>
      <c r="Q325" s="12" t="s">
        <v>14</v>
      </c>
      <c r="R325" s="12"/>
      <c r="S325" s="12" t="s">
        <v>14</v>
      </c>
      <c r="T325" s="12"/>
      <c r="U325" s="12"/>
      <c r="V325" s="31"/>
    </row>
    <row r="326" spans="1:22" ht="13.5" customHeight="1" x14ac:dyDescent="0.15">
      <c r="A326" s="30">
        <f t="shared" si="35"/>
        <v>321</v>
      </c>
      <c r="B326" s="10">
        <f>IF($N326="","",COUNTA($N$6:$N326))</f>
        <v>221</v>
      </c>
      <c r="C326" s="10" t="str">
        <f>IF(OR($K326="限特",$Q326="○"),"",SUMPRODUCT(($K$6:$K326&lt;&gt;"限特")*($Q$6:$Q326="")))</f>
        <v/>
      </c>
      <c r="D326" s="10" t="str">
        <f>IF(OR($K326&lt;&gt;"限特",$Q326="○"),"",SUMPRODUCT(($K$6:$K326="限特")*($Q$6:$Q326="")))</f>
        <v/>
      </c>
      <c r="E326" s="10" t="str">
        <f>IF($M326="","",SUMPRODUCT(($M$6:$M326&lt;&gt;"")*($R$6:$R326="")))</f>
        <v/>
      </c>
      <c r="F326" s="10" t="str">
        <f>IF(OR($K326="限特",$O326=""),"",SUMPRODUCT(($K$6:$K326&lt;&gt;"限特")*($O$6:$O326="○")))</f>
        <v/>
      </c>
      <c r="G326" s="10" t="str">
        <f>IF(OR($K326&lt;&gt;"限特",$O326&lt;&gt;"○"),"",SUMPRODUCT(($K$6:$K326="限特")*($O$6:$O326="○")))</f>
        <v/>
      </c>
      <c r="H326" s="9" t="str">
        <f t="shared" si="36"/>
        <v/>
      </c>
      <c r="I326" s="10" t="s">
        <v>333</v>
      </c>
      <c r="J326" s="9" t="str">
        <f t="shared" si="37"/>
        <v>〃</v>
      </c>
      <c r="K326" s="10" t="s">
        <v>19</v>
      </c>
      <c r="L326" s="11" t="s">
        <v>338</v>
      </c>
      <c r="M326" s="15"/>
      <c r="N326" s="156" t="s">
        <v>17</v>
      </c>
      <c r="O326" s="13" t="s">
        <v>18</v>
      </c>
      <c r="P326" s="12" t="s">
        <v>14</v>
      </c>
      <c r="Q326" s="12" t="s">
        <v>14</v>
      </c>
      <c r="R326" s="12"/>
      <c r="S326" s="12" t="s">
        <v>14</v>
      </c>
      <c r="T326" s="12"/>
      <c r="U326" s="12"/>
      <c r="V326" s="31"/>
    </row>
    <row r="327" spans="1:22" ht="13.5" customHeight="1" x14ac:dyDescent="0.15">
      <c r="A327" s="30">
        <f t="shared" si="35"/>
        <v>322</v>
      </c>
      <c r="B327" s="10">
        <f>IF($N327="","",COUNTA($N$6:$N327))</f>
        <v>222</v>
      </c>
      <c r="C327" s="10" t="str">
        <f>IF(OR($K327="限特",$Q327="○"),"",SUMPRODUCT(($K$6:$K327&lt;&gt;"限特")*($Q$6:$Q327="")))</f>
        <v/>
      </c>
      <c r="D327" s="10" t="str">
        <f>IF(OR($K327&lt;&gt;"限特",$Q327="○"),"",SUMPRODUCT(($K$6:$K327="限特")*($Q$6:$Q327="")))</f>
        <v/>
      </c>
      <c r="E327" s="10" t="str">
        <f>IF($M327="","",SUMPRODUCT(($M$6:$M327&lt;&gt;"")*($R$6:$R327="")))</f>
        <v/>
      </c>
      <c r="F327" s="10" t="str">
        <f>IF(OR($K327="限特",$O327=""),"",SUMPRODUCT(($K$6:$K327&lt;&gt;"限特")*($O$6:$O327="○")))</f>
        <v/>
      </c>
      <c r="G327" s="10" t="str">
        <f>IF(OR($K327&lt;&gt;"限特",$O327&lt;&gt;"○"),"",SUMPRODUCT(($K$6:$K327="限特")*($O$6:$O327="○")))</f>
        <v/>
      </c>
      <c r="H327" s="9" t="str">
        <f t="shared" si="36"/>
        <v/>
      </c>
      <c r="I327" s="10" t="s">
        <v>333</v>
      </c>
      <c r="J327" s="9" t="str">
        <f t="shared" si="37"/>
        <v>〃</v>
      </c>
      <c r="K327" s="10" t="s">
        <v>19</v>
      </c>
      <c r="L327" s="11" t="s">
        <v>339</v>
      </c>
      <c r="M327" s="15"/>
      <c r="N327" s="156" t="s">
        <v>17</v>
      </c>
      <c r="O327" s="13"/>
      <c r="P327" s="12" t="s">
        <v>14</v>
      </c>
      <c r="Q327" s="12" t="s">
        <v>14</v>
      </c>
      <c r="R327" s="12"/>
      <c r="S327" s="12" t="s">
        <v>14</v>
      </c>
      <c r="T327" s="12"/>
      <c r="U327" s="12"/>
      <c r="V327" s="31"/>
    </row>
    <row r="328" spans="1:22" ht="13.5" customHeight="1" x14ac:dyDescent="0.15">
      <c r="A328" s="30">
        <f t="shared" si="35"/>
        <v>323</v>
      </c>
      <c r="B328" s="10">
        <f>IF($N328="","",COUNTA($N$6:$N328))</f>
        <v>223</v>
      </c>
      <c r="C328" s="10" t="str">
        <f>IF(OR($K328="限特",$Q328="○"),"",SUMPRODUCT(($K$6:$K328&lt;&gt;"限特")*($Q$6:$Q328="")))</f>
        <v/>
      </c>
      <c r="D328" s="10" t="str">
        <f>IF(OR($K328&lt;&gt;"限特",$Q328="○"),"",SUMPRODUCT(($K$6:$K328="限特")*($Q$6:$Q328="")))</f>
        <v/>
      </c>
      <c r="E328" s="10" t="str">
        <f>IF($M328="","",SUMPRODUCT(($M$6:$M328&lt;&gt;"")*($R$6:$R328="")))</f>
        <v/>
      </c>
      <c r="F328" s="10" t="str">
        <f>IF(OR($K328="限特",$O328=""),"",SUMPRODUCT(($K$6:$K328&lt;&gt;"限特")*($O$6:$O328="○")))</f>
        <v/>
      </c>
      <c r="G328" s="10" t="str">
        <f>IF(OR($K328&lt;&gt;"限特",$O328&lt;&gt;"○"),"",SUMPRODUCT(($K$6:$K328="限特")*($O$6:$O328="○")))</f>
        <v/>
      </c>
      <c r="H328" s="9" t="str">
        <f t="shared" si="36"/>
        <v/>
      </c>
      <c r="I328" s="10" t="s">
        <v>333</v>
      </c>
      <c r="J328" s="9" t="str">
        <f t="shared" si="37"/>
        <v>〃</v>
      </c>
      <c r="K328" s="10" t="s">
        <v>19</v>
      </c>
      <c r="L328" s="11" t="s">
        <v>340</v>
      </c>
      <c r="M328" s="15"/>
      <c r="N328" s="156" t="s">
        <v>17</v>
      </c>
      <c r="O328" s="13" t="s">
        <v>18</v>
      </c>
      <c r="P328" s="12" t="s">
        <v>14</v>
      </c>
      <c r="Q328" s="12" t="s">
        <v>14</v>
      </c>
      <c r="R328" s="12"/>
      <c r="S328" s="12" t="s">
        <v>14</v>
      </c>
      <c r="T328" s="12"/>
      <c r="U328" s="12"/>
      <c r="V328" s="31"/>
    </row>
    <row r="329" spans="1:22" ht="13.5" customHeight="1" x14ac:dyDescent="0.15">
      <c r="A329" s="30">
        <f t="shared" si="35"/>
        <v>324</v>
      </c>
      <c r="B329" s="10" t="str">
        <f>IF($N329="","",COUNTA($N$6:$N329))</f>
        <v/>
      </c>
      <c r="C329" s="10" t="str">
        <f>IF(OR($K329="限特",$Q329="○"),"",SUMPRODUCT(($K$6:$K329&lt;&gt;"限特")*($Q$6:$Q329="")))</f>
        <v/>
      </c>
      <c r="D329" s="10" t="str">
        <f>IF(OR($K329&lt;&gt;"限特",$Q329="○"),"",SUMPRODUCT(($K$6:$K329="限特")*($Q$6:$Q329="")))</f>
        <v/>
      </c>
      <c r="E329" s="10" t="str">
        <f>IF($M329="","",SUMPRODUCT(($M$6:$M329&lt;&gt;"")*($R$6:$R329="")))</f>
        <v/>
      </c>
      <c r="F329" s="10" t="str">
        <f>IF(OR($K329="限特",$O329=""),"",SUMPRODUCT(($K$6:$K329&lt;&gt;"限特")*($O$6:$O329="○")))</f>
        <v/>
      </c>
      <c r="G329" s="10" t="str">
        <f>IF(OR($K329&lt;&gt;"限特",$O329&lt;&gt;"○"),"",SUMPRODUCT(($K$6:$K329="限特")*($O$6:$O329="○")))</f>
        <v/>
      </c>
      <c r="H329" s="9" t="str">
        <f t="shared" si="36"/>
        <v/>
      </c>
      <c r="I329" s="10" t="s">
        <v>333</v>
      </c>
      <c r="J329" s="9" t="str">
        <f t="shared" si="37"/>
        <v>〃</v>
      </c>
      <c r="K329" s="10" t="s">
        <v>19</v>
      </c>
      <c r="L329" s="11" t="s">
        <v>341</v>
      </c>
      <c r="M329" s="15"/>
      <c r="N329" s="156"/>
      <c r="O329" s="13" t="s">
        <v>18</v>
      </c>
      <c r="P329" s="12" t="s">
        <v>14</v>
      </c>
      <c r="Q329" s="12" t="s">
        <v>14</v>
      </c>
      <c r="R329" s="12"/>
      <c r="S329" s="12" t="s">
        <v>14</v>
      </c>
      <c r="T329" s="12"/>
      <c r="U329" s="12"/>
      <c r="V329" s="31"/>
    </row>
    <row r="330" spans="1:22" ht="13.5" customHeight="1" x14ac:dyDescent="0.15">
      <c r="A330" s="30">
        <f t="shared" si="35"/>
        <v>325</v>
      </c>
      <c r="B330" s="10">
        <f>IF($N330="","",COUNTA($N$6:$N330))</f>
        <v>224</v>
      </c>
      <c r="C330" s="10" t="str">
        <f>IF(OR($K330="限特",$Q330="○"),"",SUMPRODUCT(($K$6:$K330&lt;&gt;"限特")*($Q$6:$Q330="")))</f>
        <v/>
      </c>
      <c r="D330" s="10" t="str">
        <f>IF(OR($K330&lt;&gt;"限特",$Q330="○"),"",SUMPRODUCT(($K$6:$K330="限特")*($Q$6:$Q330="")))</f>
        <v/>
      </c>
      <c r="E330" s="10" t="str">
        <f>IF($M330="","",SUMPRODUCT(($M$6:$M330&lt;&gt;"")*($R$6:$R330="")))</f>
        <v/>
      </c>
      <c r="F330" s="10" t="str">
        <f>IF(OR($K330="限特",$O330=""),"",SUMPRODUCT(($K$6:$K330&lt;&gt;"限特")*($O$6:$O330="○")))</f>
        <v/>
      </c>
      <c r="G330" s="10" t="str">
        <f>IF(OR($K330&lt;&gt;"限特",$O330&lt;&gt;"○"),"",SUMPRODUCT(($K$6:$K330="限特")*($O$6:$O330="○")))</f>
        <v/>
      </c>
      <c r="H330" s="9" t="str">
        <f t="shared" si="36"/>
        <v/>
      </c>
      <c r="I330" s="10" t="s">
        <v>333</v>
      </c>
      <c r="J330" s="9" t="str">
        <f t="shared" si="37"/>
        <v>〃</v>
      </c>
      <c r="K330" s="10" t="s">
        <v>19</v>
      </c>
      <c r="L330" s="11" t="s">
        <v>342</v>
      </c>
      <c r="M330" s="15"/>
      <c r="N330" s="156" t="s">
        <v>17</v>
      </c>
      <c r="O330" s="13" t="s">
        <v>18</v>
      </c>
      <c r="P330" s="12" t="s">
        <v>14</v>
      </c>
      <c r="Q330" s="12" t="s">
        <v>14</v>
      </c>
      <c r="R330" s="12"/>
      <c r="S330" s="12" t="s">
        <v>14</v>
      </c>
      <c r="T330" s="12"/>
      <c r="U330" s="12"/>
      <c r="V330" s="31"/>
    </row>
    <row r="331" spans="1:22" ht="13.5" customHeight="1" x14ac:dyDescent="0.15">
      <c r="A331" s="30">
        <f t="shared" si="35"/>
        <v>326</v>
      </c>
      <c r="B331" s="10">
        <f>IF($N331="","",COUNTA($N$6:$N331))</f>
        <v>225</v>
      </c>
      <c r="C331" s="10" t="str">
        <f>IF(OR($K331="限特",$Q331="○"),"",SUMPRODUCT(($K$6:$K331&lt;&gt;"限特")*($Q$6:$Q331="")))</f>
        <v/>
      </c>
      <c r="D331" s="10" t="str">
        <f>IF(OR($K331&lt;&gt;"限特",$Q331="○"),"",SUMPRODUCT(($K$6:$K331="限特")*($Q$6:$Q331="")))</f>
        <v/>
      </c>
      <c r="E331" s="10" t="str">
        <f>IF($M331="","",SUMPRODUCT(($M$6:$M331&lt;&gt;"")*($R$6:$R331="")))</f>
        <v/>
      </c>
      <c r="F331" s="10" t="str">
        <f>IF(OR($K331="限特",$O331=""),"",SUMPRODUCT(($K$6:$K331&lt;&gt;"限特")*($O$6:$O331="○")))</f>
        <v/>
      </c>
      <c r="G331" s="10" t="str">
        <f>IF(OR($K331&lt;&gt;"限特",$O331&lt;&gt;"○"),"",SUMPRODUCT(($K$6:$K331="限特")*($O$6:$O331="○")))</f>
        <v/>
      </c>
      <c r="H331" s="9" t="str">
        <f t="shared" si="36"/>
        <v/>
      </c>
      <c r="I331" s="10" t="s">
        <v>333</v>
      </c>
      <c r="J331" s="9" t="str">
        <f t="shared" si="37"/>
        <v>４条２項</v>
      </c>
      <c r="K331" s="10" t="s">
        <v>22</v>
      </c>
      <c r="L331" s="11" t="s">
        <v>343</v>
      </c>
      <c r="M331" s="15"/>
      <c r="N331" s="156" t="s">
        <v>17</v>
      </c>
      <c r="O331" s="13" t="s">
        <v>18</v>
      </c>
      <c r="P331" s="12" t="s">
        <v>14</v>
      </c>
      <c r="Q331" s="12" t="s">
        <v>14</v>
      </c>
      <c r="R331" s="12"/>
      <c r="S331" s="12" t="s">
        <v>14</v>
      </c>
      <c r="T331" s="12"/>
      <c r="U331" s="12"/>
      <c r="V331" s="31"/>
    </row>
    <row r="332" spans="1:22" ht="13.5" customHeight="1" x14ac:dyDescent="0.15">
      <c r="A332" s="30">
        <f t="shared" si="35"/>
        <v>327</v>
      </c>
      <c r="B332" s="10" t="str">
        <f>IF($N332="","",COUNTA($N$6:$N332))</f>
        <v/>
      </c>
      <c r="C332" s="10" t="str">
        <f>IF(OR($K332="限特",$Q332="○"),"",SUMPRODUCT(($K$6:$K332&lt;&gt;"限特")*($Q$6:$Q332="")))</f>
        <v/>
      </c>
      <c r="D332" s="10" t="str">
        <f>IF(OR($K332&lt;&gt;"限特",$Q332="○"),"",SUMPRODUCT(($K$6:$K332="限特")*($Q$6:$Q332="")))</f>
        <v/>
      </c>
      <c r="E332" s="10" t="str">
        <f>IF($M332="","",SUMPRODUCT(($M$6:$M332&lt;&gt;"")*($R$6:$R332="")))</f>
        <v/>
      </c>
      <c r="F332" s="10" t="str">
        <f>IF(OR($K332="限特",$O332=""),"",SUMPRODUCT(($K$6:$K332&lt;&gt;"限特")*($O$6:$O332="○")))</f>
        <v/>
      </c>
      <c r="G332" s="10" t="str">
        <f>IF(OR($K332&lt;&gt;"限特",$O332&lt;&gt;"○"),"",SUMPRODUCT(($K$6:$K332="限特")*($O$6:$O332="○")))</f>
        <v/>
      </c>
      <c r="H332" s="9" t="str">
        <f t="shared" si="36"/>
        <v/>
      </c>
      <c r="I332" s="10" t="s">
        <v>333</v>
      </c>
      <c r="J332" s="9" t="str">
        <f t="shared" si="37"/>
        <v>〃</v>
      </c>
      <c r="K332" s="10" t="s">
        <v>22</v>
      </c>
      <c r="L332" s="11" t="s">
        <v>344</v>
      </c>
      <c r="M332" s="15"/>
      <c r="N332" s="156"/>
      <c r="O332" s="13" t="s">
        <v>18</v>
      </c>
      <c r="P332" s="12" t="s">
        <v>14</v>
      </c>
      <c r="Q332" s="12" t="s">
        <v>14</v>
      </c>
      <c r="R332" s="12"/>
      <c r="S332" s="12"/>
      <c r="T332" s="12"/>
      <c r="U332" s="12"/>
      <c r="V332" s="31"/>
    </row>
    <row r="333" spans="1:22" ht="13.5" customHeight="1" x14ac:dyDescent="0.15">
      <c r="A333" s="30">
        <f t="shared" si="35"/>
        <v>328</v>
      </c>
      <c r="B333" s="10" t="str">
        <f>IF($N333="","",COUNTA($N$6:$N333))</f>
        <v/>
      </c>
      <c r="C333" s="10" t="str">
        <f>IF(OR($K333="限特",$Q333="○"),"",SUMPRODUCT(($K$6:$K333&lt;&gt;"限特")*($Q$6:$Q333="")))</f>
        <v/>
      </c>
      <c r="D333" s="10" t="str">
        <f>IF(OR($K333&lt;&gt;"限特",$Q333="○"),"",SUMPRODUCT(($K$6:$K333="限特")*($Q$6:$Q333="")))</f>
        <v/>
      </c>
      <c r="E333" s="10" t="str">
        <f>IF($M333="","",SUMPRODUCT(($M$6:$M333&lt;&gt;"")*($R$6:$R333="")))</f>
        <v/>
      </c>
      <c r="F333" s="10">
        <f>IF(OR($K333="限特",$O333=""),"",SUMPRODUCT(($K$6:$K333&lt;&gt;"限特")*($O$6:$O333="○")))</f>
        <v>138</v>
      </c>
      <c r="G333" s="10" t="str">
        <f>IF(OR($K333&lt;&gt;"限特",$O333&lt;&gt;"○"),"",SUMPRODUCT(($K$6:$K333="限特")*($O$6:$O333="○")))</f>
        <v/>
      </c>
      <c r="H333" s="9" t="str">
        <f t="shared" si="36"/>
        <v/>
      </c>
      <c r="I333" s="10" t="s">
        <v>333</v>
      </c>
      <c r="J333" s="9" t="str">
        <f t="shared" si="37"/>
        <v>〃</v>
      </c>
      <c r="K333" s="10" t="s">
        <v>22</v>
      </c>
      <c r="L333" s="11" t="s">
        <v>345</v>
      </c>
      <c r="M333" s="15"/>
      <c r="N333" s="156"/>
      <c r="O333" s="13" t="s">
        <v>14</v>
      </c>
      <c r="P333" s="12" t="s">
        <v>14</v>
      </c>
      <c r="Q333" s="12" t="s">
        <v>14</v>
      </c>
      <c r="R333" s="12"/>
      <c r="S333" s="12" t="s">
        <v>1003</v>
      </c>
      <c r="T333" s="12"/>
      <c r="U333" s="12"/>
      <c r="V333" s="31"/>
    </row>
    <row r="334" spans="1:22" ht="13.5" customHeight="1" x14ac:dyDescent="0.15">
      <c r="A334" s="30">
        <f t="shared" si="35"/>
        <v>329</v>
      </c>
      <c r="B334" s="10">
        <f>IF($N334="","",COUNTA($N$6:$N334))</f>
        <v>226</v>
      </c>
      <c r="C334" s="10" t="str">
        <f>IF(OR($K334="限特",$Q334="○"),"",SUMPRODUCT(($K$6:$K334&lt;&gt;"限特")*($Q$6:$Q334="")))</f>
        <v/>
      </c>
      <c r="D334" s="10" t="str">
        <f>IF(OR($K334&lt;&gt;"限特",$Q334="○"),"",SUMPRODUCT(($K$6:$K334="限特")*($Q$6:$Q334="")))</f>
        <v/>
      </c>
      <c r="E334" s="10" t="str">
        <f>IF($M334="","",SUMPRODUCT(($M$6:$M334&lt;&gt;"")*($R$6:$R334="")))</f>
        <v/>
      </c>
      <c r="F334" s="10">
        <f>IF(OR($K334="限特",$O334=""),"",SUMPRODUCT(($K$6:$K334&lt;&gt;"限特")*($O$6:$O334="○")))</f>
        <v>139</v>
      </c>
      <c r="G334" s="10" t="str">
        <f>IF(OR($K334&lt;&gt;"限特",$O334&lt;&gt;"○"),"",SUMPRODUCT(($K$6:$K334="限特")*($O$6:$O334="○")))</f>
        <v/>
      </c>
      <c r="H334" s="9" t="str">
        <f t="shared" si="36"/>
        <v/>
      </c>
      <c r="I334" s="10" t="s">
        <v>333</v>
      </c>
      <c r="J334" s="9" t="str">
        <f t="shared" si="37"/>
        <v>〃</v>
      </c>
      <c r="K334" s="10" t="s">
        <v>22</v>
      </c>
      <c r="L334" s="11" t="s">
        <v>346</v>
      </c>
      <c r="M334" s="15"/>
      <c r="N334" s="156" t="s">
        <v>17</v>
      </c>
      <c r="O334" s="13" t="s">
        <v>14</v>
      </c>
      <c r="P334" s="12" t="s">
        <v>14</v>
      </c>
      <c r="Q334" s="12" t="s">
        <v>14</v>
      </c>
      <c r="R334" s="12"/>
      <c r="S334" s="12" t="s">
        <v>14</v>
      </c>
      <c r="T334" s="12"/>
      <c r="U334" s="12"/>
      <c r="V334" s="31"/>
    </row>
    <row r="335" spans="1:22" ht="13.5" customHeight="1" x14ac:dyDescent="0.15">
      <c r="A335" s="30">
        <f t="shared" si="35"/>
        <v>330</v>
      </c>
      <c r="B335" s="10">
        <f>IF($N335="","",COUNTA($N$6:$N335))</f>
        <v>227</v>
      </c>
      <c r="C335" s="10" t="str">
        <f>IF(OR($K335="限特",$Q335="○"),"",SUMPRODUCT(($K$6:$K335&lt;&gt;"限特")*($Q$6:$Q335="")))</f>
        <v/>
      </c>
      <c r="D335" s="10" t="str">
        <f>IF(OR($K335&lt;&gt;"限特",$Q335="○"),"",SUMPRODUCT(($K$6:$K335="限特")*($Q$6:$Q335="")))</f>
        <v/>
      </c>
      <c r="E335" s="10" t="str">
        <f>IF($M335="","",SUMPRODUCT(($M$6:$M335&lt;&gt;"")*($R$6:$R335="")))</f>
        <v/>
      </c>
      <c r="F335" s="10" t="str">
        <f>IF(OR($K335="限特",$O335=""),"",SUMPRODUCT(($K$6:$K335&lt;&gt;"限特")*($O$6:$O335="○")))</f>
        <v/>
      </c>
      <c r="G335" s="10" t="str">
        <f>IF(OR($K335&lt;&gt;"限特",$O335&lt;&gt;"○"),"",SUMPRODUCT(($K$6:$K335="限特")*($O$6:$O335="○")))</f>
        <v/>
      </c>
      <c r="H335" s="9" t="str">
        <f t="shared" si="36"/>
        <v/>
      </c>
      <c r="I335" s="10" t="s">
        <v>333</v>
      </c>
      <c r="J335" s="9" t="str">
        <f t="shared" si="37"/>
        <v>〃</v>
      </c>
      <c r="K335" s="10" t="s">
        <v>22</v>
      </c>
      <c r="L335" s="11" t="s">
        <v>347</v>
      </c>
      <c r="M335" s="15"/>
      <c r="N335" s="156" t="s">
        <v>17</v>
      </c>
      <c r="O335" s="13" t="s">
        <v>18</v>
      </c>
      <c r="P335" s="12" t="s">
        <v>14</v>
      </c>
      <c r="Q335" s="12" t="s">
        <v>14</v>
      </c>
      <c r="R335" s="12"/>
      <c r="S335" s="12" t="s">
        <v>14</v>
      </c>
      <c r="T335" s="12"/>
      <c r="U335" s="12"/>
      <c r="V335" s="31"/>
    </row>
    <row r="336" spans="1:22" ht="13.5" customHeight="1" x14ac:dyDescent="0.15">
      <c r="A336" s="30">
        <f t="shared" si="35"/>
        <v>331</v>
      </c>
      <c r="B336" s="10" t="str">
        <f>IF($N336="","",COUNTA($N$6:$N336))</f>
        <v/>
      </c>
      <c r="C336" s="10" t="str">
        <f>IF(OR($K336="限特",$Q336="○"),"",SUMPRODUCT(($K$6:$K336&lt;&gt;"限特")*($Q$6:$Q336="")))</f>
        <v/>
      </c>
      <c r="D336" s="10" t="str">
        <f>IF(OR($K336&lt;&gt;"限特",$Q336="○"),"",SUMPRODUCT(($K$6:$K336="限特")*($Q$6:$Q336="")))</f>
        <v/>
      </c>
      <c r="E336" s="10" t="str">
        <f>IF($M336="","",SUMPRODUCT(($M$6:$M336&lt;&gt;"")*($R$6:$R336="")))</f>
        <v/>
      </c>
      <c r="F336" s="10">
        <f>IF(OR($K336="限特",$O336=""),"",SUMPRODUCT(($K$6:$K336&lt;&gt;"限特")*($O$6:$O336="○")))</f>
        <v>140</v>
      </c>
      <c r="G336" s="10" t="str">
        <f>IF(OR($K336&lt;&gt;"限特",$O336&lt;&gt;"○"),"",SUMPRODUCT(($K$6:$K336="限特")*($O$6:$O336="○")))</f>
        <v/>
      </c>
      <c r="H336" s="9" t="str">
        <f t="shared" si="36"/>
        <v/>
      </c>
      <c r="I336" s="10" t="s">
        <v>333</v>
      </c>
      <c r="J336" s="9" t="str">
        <f t="shared" si="37"/>
        <v>〃</v>
      </c>
      <c r="K336" s="10" t="s">
        <v>22</v>
      </c>
      <c r="L336" s="11" t="s">
        <v>348</v>
      </c>
      <c r="M336" s="15"/>
      <c r="N336" s="156"/>
      <c r="O336" s="13" t="s">
        <v>14</v>
      </c>
      <c r="P336" s="12" t="s">
        <v>14</v>
      </c>
      <c r="Q336" s="12" t="s">
        <v>14</v>
      </c>
      <c r="R336" s="12"/>
      <c r="S336" s="12" t="s">
        <v>14</v>
      </c>
      <c r="T336" s="12"/>
      <c r="U336" s="12"/>
      <c r="V336" s="31"/>
    </row>
    <row r="337" spans="1:22" ht="13.5" customHeight="1" x14ac:dyDescent="0.15">
      <c r="A337" s="30">
        <f t="shared" si="35"/>
        <v>332</v>
      </c>
      <c r="B337" s="10">
        <f>IF($N337="","",COUNTA($N$6:$N337))</f>
        <v>228</v>
      </c>
      <c r="C337" s="10" t="str">
        <f>IF(OR($K337="限特",$Q337="○"),"",SUMPRODUCT(($K$6:$K337&lt;&gt;"限特")*($Q$6:$Q337="")))</f>
        <v/>
      </c>
      <c r="D337" s="10" t="str">
        <f>IF(OR($K337&lt;&gt;"限特",$Q337="○"),"",SUMPRODUCT(($K$6:$K337="限特")*($Q$6:$Q337="")))</f>
        <v/>
      </c>
      <c r="E337" s="10" t="str">
        <f>IF($M337="","",SUMPRODUCT(($M$6:$M337&lt;&gt;"")*($R$6:$R337="")))</f>
        <v/>
      </c>
      <c r="F337" s="10">
        <f>IF(OR($K337="限特",$O337=""),"",SUMPRODUCT(($K$6:$K337&lt;&gt;"限特")*($O$6:$O337="○")))</f>
        <v>141</v>
      </c>
      <c r="G337" s="10" t="str">
        <f>IF(OR($K337&lt;&gt;"限特",$O337&lt;&gt;"○"),"",SUMPRODUCT(($K$6:$K337="限特")*($O$6:$O337="○")))</f>
        <v/>
      </c>
      <c r="H337" s="9" t="str">
        <f t="shared" si="36"/>
        <v/>
      </c>
      <c r="I337" s="10" t="s">
        <v>333</v>
      </c>
      <c r="J337" s="9" t="str">
        <f t="shared" si="37"/>
        <v>〃</v>
      </c>
      <c r="K337" s="10" t="s">
        <v>22</v>
      </c>
      <c r="L337" s="11" t="s">
        <v>349</v>
      </c>
      <c r="M337" s="15"/>
      <c r="N337" s="156" t="s">
        <v>17</v>
      </c>
      <c r="O337" s="13" t="s">
        <v>14</v>
      </c>
      <c r="P337" s="12" t="s">
        <v>14</v>
      </c>
      <c r="Q337" s="12" t="s">
        <v>14</v>
      </c>
      <c r="R337" s="12"/>
      <c r="S337" s="12" t="s">
        <v>14</v>
      </c>
      <c r="T337" s="12"/>
      <c r="U337" s="12"/>
      <c r="V337" s="31"/>
    </row>
    <row r="338" spans="1:22" ht="13.5" customHeight="1" x14ac:dyDescent="0.15">
      <c r="A338" s="30">
        <f t="shared" si="35"/>
        <v>333</v>
      </c>
      <c r="B338" s="10">
        <f>IF($N338="","",COUNTA($N$6:$N338))</f>
        <v>229</v>
      </c>
      <c r="C338" s="10" t="str">
        <f>IF(OR($K338="限特",$Q338="○"),"",SUMPRODUCT(($K$6:$K338&lt;&gt;"限特")*($Q$6:$Q338="")))</f>
        <v/>
      </c>
      <c r="D338" s="10" t="str">
        <f>IF(OR($K338&lt;&gt;"限特",$Q338="○"),"",SUMPRODUCT(($K$6:$K338="限特")*($Q$6:$Q338="")))</f>
        <v/>
      </c>
      <c r="E338" s="10" t="str">
        <f>IF($M338="","",SUMPRODUCT(($M$6:$M338&lt;&gt;"")*($R$6:$R338="")))</f>
        <v/>
      </c>
      <c r="F338" s="10">
        <f>IF(OR($K338="限特",$O338=""),"",SUMPRODUCT(($K$6:$K338&lt;&gt;"限特")*($O$6:$O338="○")))</f>
        <v>142</v>
      </c>
      <c r="G338" s="10" t="str">
        <f>IF(OR($K338&lt;&gt;"限特",$O338&lt;&gt;"○"),"",SUMPRODUCT(($K$6:$K338="限特")*($O$6:$O338="○")))</f>
        <v/>
      </c>
      <c r="H338" s="9" t="str">
        <f t="shared" si="36"/>
        <v/>
      </c>
      <c r="I338" s="10" t="s">
        <v>333</v>
      </c>
      <c r="J338" s="9" t="str">
        <f t="shared" si="37"/>
        <v>〃</v>
      </c>
      <c r="K338" s="10" t="s">
        <v>22</v>
      </c>
      <c r="L338" s="11" t="s">
        <v>350</v>
      </c>
      <c r="M338" s="15"/>
      <c r="N338" s="156" t="s">
        <v>17</v>
      </c>
      <c r="O338" s="13" t="s">
        <v>14</v>
      </c>
      <c r="P338" s="12" t="s">
        <v>14</v>
      </c>
      <c r="Q338" s="12" t="s">
        <v>14</v>
      </c>
      <c r="R338" s="12"/>
      <c r="S338" s="12" t="s">
        <v>14</v>
      </c>
      <c r="T338" s="12"/>
      <c r="U338" s="12"/>
      <c r="V338" s="31"/>
    </row>
    <row r="339" spans="1:22" ht="13.5" customHeight="1" x14ac:dyDescent="0.15">
      <c r="A339" s="30">
        <f t="shared" si="35"/>
        <v>334</v>
      </c>
      <c r="B339" s="10">
        <f>IF($N339="","",COUNTA($N$6:$N339))</f>
        <v>230</v>
      </c>
      <c r="C339" s="10" t="str">
        <f>IF(OR($K339="限特",$Q339="○"),"",SUMPRODUCT(($K$6:$K339&lt;&gt;"限特")*($Q$6:$Q339="")))</f>
        <v/>
      </c>
      <c r="D339" s="10" t="str">
        <f>IF(OR($K339&lt;&gt;"限特",$Q339="○"),"",SUMPRODUCT(($K$6:$K339="限特")*($Q$6:$Q339="")))</f>
        <v/>
      </c>
      <c r="E339" s="10" t="str">
        <f>IF($M339="","",SUMPRODUCT(($M$6:$M339&lt;&gt;"")*($R$6:$R339="")))</f>
        <v/>
      </c>
      <c r="F339" s="10" t="str">
        <f>IF(OR($K339="限特",$O339=""),"",SUMPRODUCT(($K$6:$K339&lt;&gt;"限特")*($O$6:$O339="○")))</f>
        <v/>
      </c>
      <c r="G339" s="10" t="str">
        <f>IF(OR($K339&lt;&gt;"限特",$O339&lt;&gt;"○"),"",SUMPRODUCT(($K$6:$K339="限特")*($O$6:$O339="○")))</f>
        <v/>
      </c>
      <c r="H339" s="9" t="str">
        <f t="shared" si="36"/>
        <v>兵庫県</v>
      </c>
      <c r="I339" s="10" t="s">
        <v>351</v>
      </c>
      <c r="J339" s="9" t="str">
        <f t="shared" si="37"/>
        <v>都道府県</v>
      </c>
      <c r="K339" s="10" t="s">
        <v>13</v>
      </c>
      <c r="L339" s="11" t="s">
        <v>351</v>
      </c>
      <c r="M339" s="15"/>
      <c r="N339" s="156" t="s">
        <v>464</v>
      </c>
      <c r="O339" s="13" t="s">
        <v>18</v>
      </c>
      <c r="P339" s="12" t="s">
        <v>14</v>
      </c>
      <c r="Q339" s="12" t="s">
        <v>14</v>
      </c>
      <c r="R339" s="12"/>
      <c r="S339" s="12" t="s">
        <v>14</v>
      </c>
      <c r="T339" s="12"/>
      <c r="U339" s="12"/>
      <c r="V339" s="31"/>
    </row>
    <row r="340" spans="1:22" ht="13.5" customHeight="1" x14ac:dyDescent="0.15">
      <c r="A340" s="30">
        <f t="shared" si="35"/>
        <v>335</v>
      </c>
      <c r="B340" s="10">
        <f>IF($N340="","",COUNTA($N$6:$N340))</f>
        <v>231</v>
      </c>
      <c r="C340" s="10" t="str">
        <f>IF(OR($K340="限特",$Q340="○"),"",SUMPRODUCT(($K$6:$K340&lt;&gt;"限特")*($Q$6:$Q340="")))</f>
        <v/>
      </c>
      <c r="D340" s="10" t="str">
        <f>IF(OR($K340&lt;&gt;"限特",$Q340="○"),"",SUMPRODUCT(($K$6:$K340="限特")*($Q$6:$Q340="")))</f>
        <v/>
      </c>
      <c r="E340" s="10" t="str">
        <f>IF($M340="","",SUMPRODUCT(($M$6:$M340&lt;&gt;"")*($R$6:$R340="")))</f>
        <v/>
      </c>
      <c r="F340" s="10" t="str">
        <f>IF(OR($K340="限特",$O340=""),"",SUMPRODUCT(($K$6:$K340&lt;&gt;"限特")*($O$6:$O340="○")))</f>
        <v/>
      </c>
      <c r="G340" s="10" t="str">
        <f>IF(OR($K340&lt;&gt;"限特",$O340&lt;&gt;"○"),"",SUMPRODUCT(($K$6:$K340="限特")*($O$6:$O340="○")))</f>
        <v/>
      </c>
      <c r="H340" s="9" t="str">
        <f t="shared" si="36"/>
        <v/>
      </c>
      <c r="I340" s="10" t="s">
        <v>351</v>
      </c>
      <c r="J340" s="9" t="str">
        <f t="shared" si="37"/>
        <v>政令市</v>
      </c>
      <c r="K340" s="10" t="s">
        <v>15</v>
      </c>
      <c r="L340" s="11" t="s">
        <v>352</v>
      </c>
      <c r="M340" s="15"/>
      <c r="N340" s="156" t="s">
        <v>17</v>
      </c>
      <c r="O340" s="13" t="s">
        <v>18</v>
      </c>
      <c r="P340" s="12" t="s">
        <v>14</v>
      </c>
      <c r="Q340" s="12" t="s">
        <v>14</v>
      </c>
      <c r="R340" s="12"/>
      <c r="S340" s="12" t="s">
        <v>14</v>
      </c>
      <c r="T340" s="12"/>
      <c r="U340" s="12"/>
      <c r="V340" s="31"/>
    </row>
    <row r="341" spans="1:22" ht="13.5" customHeight="1" x14ac:dyDescent="0.15">
      <c r="A341" s="30">
        <f t="shared" si="35"/>
        <v>336</v>
      </c>
      <c r="B341" s="10">
        <f>IF($N341="","",COUNTA($N$6:$N341))</f>
        <v>232</v>
      </c>
      <c r="C341" s="10" t="str">
        <f>IF(OR($K341="限特",$Q341="○"),"",SUMPRODUCT(($K$6:$K341&lt;&gt;"限特")*($Q$6:$Q341="")))</f>
        <v/>
      </c>
      <c r="D341" s="10" t="str">
        <f>IF(OR($K341&lt;&gt;"限特",$Q341="○"),"",SUMPRODUCT(($K$6:$K341="限特")*($Q$6:$Q341="")))</f>
        <v/>
      </c>
      <c r="E341" s="10" t="str">
        <f>IF($M341="","",SUMPRODUCT(($M$6:$M341&lt;&gt;"")*($R$6:$R341="")))</f>
        <v/>
      </c>
      <c r="F341" s="10" t="str">
        <f>IF(OR($K341="限特",$O341=""),"",SUMPRODUCT(($K$6:$K341&lt;&gt;"限特")*($O$6:$O341="○")))</f>
        <v/>
      </c>
      <c r="G341" s="10" t="str">
        <f>IF(OR($K341&lt;&gt;"限特",$O341&lt;&gt;"○"),"",SUMPRODUCT(($K$6:$K341="限特")*($O$6:$O341="○")))</f>
        <v/>
      </c>
      <c r="H341" s="9" t="str">
        <f t="shared" si="36"/>
        <v/>
      </c>
      <c r="I341" s="10" t="s">
        <v>351</v>
      </c>
      <c r="J341" s="9" t="str">
        <f t="shared" si="37"/>
        <v>４条１項</v>
      </c>
      <c r="K341" s="10" t="s">
        <v>19</v>
      </c>
      <c r="L341" s="11" t="s">
        <v>353</v>
      </c>
      <c r="M341" s="15"/>
      <c r="N341" s="156" t="s">
        <v>17</v>
      </c>
      <c r="O341" s="13" t="s">
        <v>18</v>
      </c>
      <c r="P341" s="12" t="s">
        <v>14</v>
      </c>
      <c r="Q341" s="12" t="s">
        <v>14</v>
      </c>
      <c r="R341" s="12"/>
      <c r="S341" s="12" t="s">
        <v>14</v>
      </c>
      <c r="T341" s="12"/>
      <c r="U341" s="12"/>
      <c r="V341" s="31"/>
    </row>
    <row r="342" spans="1:22" ht="13.5" customHeight="1" x14ac:dyDescent="0.15">
      <c r="A342" s="30">
        <f t="shared" si="35"/>
        <v>337</v>
      </c>
      <c r="B342" s="10" t="str">
        <f>IF($N342="","",COUNTA($N$6:$N342))</f>
        <v/>
      </c>
      <c r="C342" s="10">
        <f>IF(OR($K342="限特",$Q342="○"),"",SUMPRODUCT(($K$6:$K342&lt;&gt;"限特")*($Q$6:$Q342="")))</f>
        <v>3</v>
      </c>
      <c r="D342" s="10" t="str">
        <f>IF(OR($K342&lt;&gt;"限特",$Q342="○"),"",SUMPRODUCT(($K$6:$K342="限特")*($Q$6:$Q342="")))</f>
        <v/>
      </c>
      <c r="E342" s="10" t="str">
        <f>IF($M342="","",SUMPRODUCT(($M$6:$M342&lt;&gt;"")*($R$6:$R342="")))</f>
        <v/>
      </c>
      <c r="F342" s="10" t="str">
        <f>IF(OR($K342="限特",$O342=""),"",SUMPRODUCT(($K$6:$K342&lt;&gt;"限特")*($O$6:$O342="○")))</f>
        <v/>
      </c>
      <c r="G342" s="10" t="str">
        <f>IF(OR($K342&lt;&gt;"限特",$O342&lt;&gt;"○"),"",SUMPRODUCT(($K$6:$K342="限特")*($O$6:$O342="○")))</f>
        <v/>
      </c>
      <c r="H342" s="9" t="str">
        <f t="shared" si="36"/>
        <v/>
      </c>
      <c r="I342" s="10" t="s">
        <v>351</v>
      </c>
      <c r="J342" s="9" t="str">
        <f t="shared" si="37"/>
        <v>〃</v>
      </c>
      <c r="K342" s="10" t="s">
        <v>19</v>
      </c>
      <c r="L342" s="11" t="s">
        <v>354</v>
      </c>
      <c r="M342" s="15"/>
      <c r="N342" s="156"/>
      <c r="O342" s="13" t="s">
        <v>18</v>
      </c>
      <c r="P342" s="12" t="s">
        <v>18</v>
      </c>
      <c r="Q342" s="12" t="s">
        <v>18</v>
      </c>
      <c r="R342" s="12"/>
      <c r="S342" s="12"/>
      <c r="T342" s="12"/>
      <c r="U342" s="12"/>
      <c r="V342" s="31"/>
    </row>
    <row r="343" spans="1:22" ht="13.5" customHeight="1" x14ac:dyDescent="0.15">
      <c r="A343" s="30">
        <f t="shared" si="35"/>
        <v>338</v>
      </c>
      <c r="B343" s="10">
        <f>IF($N343="","",COUNTA($N$6:$N343))</f>
        <v>233</v>
      </c>
      <c r="C343" s="10" t="str">
        <f>IF(OR($K343="限特",$Q343="○"),"",SUMPRODUCT(($K$6:$K343&lt;&gt;"限特")*($Q$6:$Q343="")))</f>
        <v/>
      </c>
      <c r="D343" s="10" t="str">
        <f>IF(OR($K343&lt;&gt;"限特",$Q343="○"),"",SUMPRODUCT(($K$6:$K343="限特")*($Q$6:$Q343="")))</f>
        <v/>
      </c>
      <c r="E343" s="10" t="str">
        <f>IF($M343="","",SUMPRODUCT(($M$6:$M343&lt;&gt;"")*($R$6:$R343="")))</f>
        <v/>
      </c>
      <c r="F343" s="10" t="str">
        <f>IF(OR($K343="限特",$O343=""),"",SUMPRODUCT(($K$6:$K343&lt;&gt;"限特")*($O$6:$O343="○")))</f>
        <v/>
      </c>
      <c r="G343" s="10" t="str">
        <f>IF(OR($K343&lt;&gt;"限特",$O343&lt;&gt;"○"),"",SUMPRODUCT(($K$6:$K343="限特")*($O$6:$O343="○")))</f>
        <v/>
      </c>
      <c r="H343" s="9" t="str">
        <f t="shared" si="36"/>
        <v/>
      </c>
      <c r="I343" s="10" t="s">
        <v>351</v>
      </c>
      <c r="J343" s="9" t="str">
        <f t="shared" si="37"/>
        <v>〃</v>
      </c>
      <c r="K343" s="10" t="s">
        <v>19</v>
      </c>
      <c r="L343" s="11" t="s">
        <v>355</v>
      </c>
      <c r="M343" s="15"/>
      <c r="N343" s="156" t="s">
        <v>17</v>
      </c>
      <c r="O343" s="13" t="s">
        <v>18</v>
      </c>
      <c r="P343" s="12" t="s">
        <v>14</v>
      </c>
      <c r="Q343" s="12" t="s">
        <v>14</v>
      </c>
      <c r="R343" s="12"/>
      <c r="S343" s="12" t="s">
        <v>14</v>
      </c>
      <c r="T343" s="12"/>
      <c r="U343" s="12"/>
      <c r="V343" s="31"/>
    </row>
    <row r="344" spans="1:22" ht="13.5" customHeight="1" x14ac:dyDescent="0.15">
      <c r="A344" s="30">
        <f t="shared" si="35"/>
        <v>339</v>
      </c>
      <c r="B344" s="10" t="str">
        <f>IF($N344="","",COUNTA($N$6:$N344))</f>
        <v/>
      </c>
      <c r="C344" s="10" t="str">
        <f>IF(OR($K344="限特",$Q344="○"),"",SUMPRODUCT(($K$6:$K344&lt;&gt;"限特")*($Q$6:$Q344="")))</f>
        <v/>
      </c>
      <c r="D344" s="10" t="str">
        <f>IF(OR($K344&lt;&gt;"限特",$Q344="○"),"",SUMPRODUCT(($K$6:$K344="限特")*($Q$6:$Q344="")))</f>
        <v/>
      </c>
      <c r="E344" s="10" t="str">
        <f>IF($M344="","",SUMPRODUCT(($M$6:$M344&lt;&gt;"")*($R$6:$R344="")))</f>
        <v/>
      </c>
      <c r="F344" s="10" t="str">
        <f>IF(OR($K344="限特",$O344=""),"",SUMPRODUCT(($K$6:$K344&lt;&gt;"限特")*($O$6:$O344="○")))</f>
        <v/>
      </c>
      <c r="G344" s="10" t="str">
        <f>IF(OR($K344&lt;&gt;"限特",$O344&lt;&gt;"○"),"",SUMPRODUCT(($K$6:$K344="限特")*($O$6:$O344="○")))</f>
        <v/>
      </c>
      <c r="H344" s="9" t="str">
        <f t="shared" si="36"/>
        <v/>
      </c>
      <c r="I344" s="10" t="s">
        <v>351</v>
      </c>
      <c r="J344" s="9" t="str">
        <f t="shared" si="37"/>
        <v>〃</v>
      </c>
      <c r="K344" s="10" t="s">
        <v>19</v>
      </c>
      <c r="L344" s="11" t="s">
        <v>356</v>
      </c>
      <c r="M344" s="15"/>
      <c r="N344" s="156"/>
      <c r="O344" s="13" t="s">
        <v>18</v>
      </c>
      <c r="P344" s="12" t="s">
        <v>1003</v>
      </c>
      <c r="Q344" s="12" t="s">
        <v>1003</v>
      </c>
      <c r="R344" s="12"/>
      <c r="S344" s="12"/>
      <c r="T344" s="12"/>
      <c r="U344" s="12"/>
      <c r="V344" s="31"/>
    </row>
    <row r="345" spans="1:22" ht="13.5" customHeight="1" x14ac:dyDescent="0.15">
      <c r="A345" s="30">
        <f t="shared" si="35"/>
        <v>340</v>
      </c>
      <c r="B345" s="10" t="str">
        <f>IF($N345="","",COUNTA($N$6:$N345))</f>
        <v/>
      </c>
      <c r="C345" s="10" t="str">
        <f>IF(OR($K345="限特",$Q345="○"),"",SUMPRODUCT(($K$6:$K345&lt;&gt;"限特")*($Q$6:$Q345="")))</f>
        <v/>
      </c>
      <c r="D345" s="10" t="str">
        <f>IF(OR($K345&lt;&gt;"限特",$Q345="○"),"",SUMPRODUCT(($K$6:$K345="限特")*($Q$6:$Q345="")))</f>
        <v/>
      </c>
      <c r="E345" s="10" t="str">
        <f>IF($M345="","",SUMPRODUCT(($M$6:$M345&lt;&gt;"")*($R$6:$R345="")))</f>
        <v/>
      </c>
      <c r="F345" s="10" t="str">
        <f>IF(OR($K345="限特",$O345=""),"",SUMPRODUCT(($K$6:$K345&lt;&gt;"限特")*($O$6:$O345="○")))</f>
        <v/>
      </c>
      <c r="G345" s="10" t="str">
        <f>IF(OR($K345&lt;&gt;"限特",$O345&lt;&gt;"○"),"",SUMPRODUCT(($K$6:$K345="限特")*($O$6:$O345="○")))</f>
        <v/>
      </c>
      <c r="H345" s="9" t="str">
        <f t="shared" si="36"/>
        <v/>
      </c>
      <c r="I345" s="10" t="s">
        <v>351</v>
      </c>
      <c r="J345" s="9" t="str">
        <f t="shared" si="37"/>
        <v>〃</v>
      </c>
      <c r="K345" s="10" t="s">
        <v>19</v>
      </c>
      <c r="L345" s="11" t="s">
        <v>357</v>
      </c>
      <c r="M345" s="15"/>
      <c r="N345" s="156"/>
      <c r="O345" s="13" t="s">
        <v>18</v>
      </c>
      <c r="P345" s="12" t="s">
        <v>14</v>
      </c>
      <c r="Q345" s="12" t="s">
        <v>14</v>
      </c>
      <c r="R345" s="12"/>
      <c r="S345" s="12"/>
      <c r="T345" s="12"/>
      <c r="U345" s="12"/>
      <c r="V345" s="31"/>
    </row>
    <row r="346" spans="1:22" ht="13.5" customHeight="1" x14ac:dyDescent="0.15">
      <c r="A346" s="30">
        <f t="shared" si="35"/>
        <v>341</v>
      </c>
      <c r="B346" s="10">
        <f>IF($N346="","",COUNTA($N$6:$N346))</f>
        <v>234</v>
      </c>
      <c r="C346" s="10">
        <f>IF(OR($K346="限特",$Q346="○"),"",SUMPRODUCT(($K$6:$K346&lt;&gt;"限特")*($Q$6:$Q346="")))</f>
        <v>4</v>
      </c>
      <c r="D346" s="10" t="str">
        <f>IF(OR($K346&lt;&gt;"限特",$Q346="○"),"",SUMPRODUCT(($K$6:$K346="限特")*($Q$6:$Q346="")))</f>
        <v/>
      </c>
      <c r="E346" s="10" t="str">
        <f>IF($M346="","",SUMPRODUCT(($M$6:$M346&lt;&gt;"")*($R$6:$R346="")))</f>
        <v/>
      </c>
      <c r="F346" s="10" t="str">
        <f>IF(OR($K346="限特",$O346=""),"",SUMPRODUCT(($K$6:$K346&lt;&gt;"限特")*($O$6:$O346="○")))</f>
        <v/>
      </c>
      <c r="G346" s="10" t="str">
        <f>IF(OR($K346&lt;&gt;"限特",$O346&lt;&gt;"○"),"",SUMPRODUCT(($K$6:$K346="限特")*($O$6:$O346="○")))</f>
        <v/>
      </c>
      <c r="H346" s="9" t="str">
        <f t="shared" si="36"/>
        <v/>
      </c>
      <c r="I346" s="10" t="s">
        <v>351</v>
      </c>
      <c r="J346" s="9" t="str">
        <f t="shared" si="37"/>
        <v>４条２項</v>
      </c>
      <c r="K346" s="10" t="s">
        <v>22</v>
      </c>
      <c r="L346" s="11" t="s">
        <v>358</v>
      </c>
      <c r="M346" s="15"/>
      <c r="N346" s="156" t="s">
        <v>17</v>
      </c>
      <c r="O346" s="13" t="s">
        <v>18</v>
      </c>
      <c r="P346" s="12" t="s">
        <v>18</v>
      </c>
      <c r="Q346" s="12" t="s">
        <v>18</v>
      </c>
      <c r="R346" s="12"/>
      <c r="S346" s="12"/>
      <c r="T346" s="12"/>
      <c r="U346" s="12"/>
      <c r="V346" s="31"/>
    </row>
    <row r="347" spans="1:22" ht="13.5" customHeight="1" x14ac:dyDescent="0.15">
      <c r="A347" s="30">
        <f t="shared" si="35"/>
        <v>342</v>
      </c>
      <c r="B347" s="10" t="str">
        <f>IF($N347="","",COUNTA($N$6:$N347))</f>
        <v/>
      </c>
      <c r="C347" s="10">
        <f>IF(OR($K347="限特",$Q347="○"),"",SUMPRODUCT(($K$6:$K347&lt;&gt;"限特")*($Q$6:$Q347="")))</f>
        <v>5</v>
      </c>
      <c r="D347" s="10" t="str">
        <f>IF(OR($K347&lt;&gt;"限特",$Q347="○"),"",SUMPRODUCT(($K$6:$K347="限特")*($Q$6:$Q347="")))</f>
        <v/>
      </c>
      <c r="E347" s="10" t="str">
        <f>IF($M347="","",SUMPRODUCT(($M$6:$M347&lt;&gt;"")*($R$6:$R347="")))</f>
        <v/>
      </c>
      <c r="F347" s="10" t="str">
        <f>IF(OR($K347="限特",$O347=""),"",SUMPRODUCT(($K$6:$K347&lt;&gt;"限特")*($O$6:$O347="○")))</f>
        <v/>
      </c>
      <c r="G347" s="10" t="str">
        <f>IF(OR($K347&lt;&gt;"限特",$O347&lt;&gt;"○"),"",SUMPRODUCT(($K$6:$K347="限特")*($O$6:$O347="○")))</f>
        <v/>
      </c>
      <c r="H347" s="9" t="str">
        <f t="shared" si="36"/>
        <v/>
      </c>
      <c r="I347" s="10" t="s">
        <v>351</v>
      </c>
      <c r="J347" s="9" t="str">
        <f t="shared" si="37"/>
        <v>〃</v>
      </c>
      <c r="K347" s="10" t="s">
        <v>22</v>
      </c>
      <c r="L347" s="11" t="s">
        <v>359</v>
      </c>
      <c r="M347" s="15"/>
      <c r="N347" s="156"/>
      <c r="O347" s="13" t="s">
        <v>18</v>
      </c>
      <c r="P347" s="12" t="s">
        <v>18</v>
      </c>
      <c r="Q347" s="12" t="s">
        <v>18</v>
      </c>
      <c r="R347" s="12"/>
      <c r="S347" s="12"/>
      <c r="T347" s="12"/>
      <c r="U347" s="12"/>
      <c r="V347" s="31"/>
    </row>
    <row r="348" spans="1:22" ht="13.5" customHeight="1" x14ac:dyDescent="0.15">
      <c r="A348" s="30">
        <f t="shared" si="35"/>
        <v>343</v>
      </c>
      <c r="B348" s="10" t="str">
        <f>IF($N348="","",COUNTA($N$6:$N348))</f>
        <v/>
      </c>
      <c r="C348" s="10" t="str">
        <f>IF(OR($K348="限特",$Q348="○"),"",SUMPRODUCT(($K$6:$K348&lt;&gt;"限特")*($Q$6:$Q348="")))</f>
        <v/>
      </c>
      <c r="D348" s="10" t="str">
        <f>IF(OR($K348&lt;&gt;"限特",$Q348="○"),"",SUMPRODUCT(($K$6:$K348="限特")*($Q$6:$Q348="")))</f>
        <v/>
      </c>
      <c r="E348" s="10" t="str">
        <f>IF($M348="","",SUMPRODUCT(($M$6:$M348&lt;&gt;"")*($R$6:$R348="")))</f>
        <v/>
      </c>
      <c r="F348" s="10" t="str">
        <f>IF(OR($K348="限特",$O348=""),"",SUMPRODUCT(($K$6:$K348&lt;&gt;"限特")*($O$6:$O348="○")))</f>
        <v/>
      </c>
      <c r="G348" s="10" t="str">
        <f>IF(OR($K348&lt;&gt;"限特",$O348&lt;&gt;"○"),"",SUMPRODUCT(($K$6:$K348="限特")*($O$6:$O348="○")))</f>
        <v/>
      </c>
      <c r="H348" s="9" t="str">
        <f t="shared" si="36"/>
        <v/>
      </c>
      <c r="I348" s="10" t="s">
        <v>351</v>
      </c>
      <c r="J348" s="9" t="str">
        <f t="shared" si="37"/>
        <v>〃</v>
      </c>
      <c r="K348" s="10" t="s">
        <v>22</v>
      </c>
      <c r="L348" s="11" t="s">
        <v>360</v>
      </c>
      <c r="M348" s="15"/>
      <c r="N348" s="156"/>
      <c r="O348" s="13" t="s">
        <v>18</v>
      </c>
      <c r="P348" s="12" t="s">
        <v>14</v>
      </c>
      <c r="Q348" s="12" t="s">
        <v>14</v>
      </c>
      <c r="R348" s="12"/>
      <c r="S348" s="12"/>
      <c r="T348" s="12"/>
      <c r="U348" s="12"/>
      <c r="V348" s="31"/>
    </row>
    <row r="349" spans="1:22" ht="13.5" customHeight="1" x14ac:dyDescent="0.15">
      <c r="A349" s="30">
        <f t="shared" si="35"/>
        <v>344</v>
      </c>
      <c r="B349" s="10">
        <f>IF($N349="","",COUNTA($N$6:$N349))</f>
        <v>235</v>
      </c>
      <c r="C349" s="10" t="str">
        <f>IF(OR($K349="限特",$Q349="○"),"",SUMPRODUCT(($K$6:$K349&lt;&gt;"限特")*($Q$6:$Q349="")))</f>
        <v/>
      </c>
      <c r="D349" s="10" t="str">
        <f>IF(OR($K349&lt;&gt;"限特",$Q349="○"),"",SUMPRODUCT(($K$6:$K349="限特")*($Q$6:$Q349="")))</f>
        <v/>
      </c>
      <c r="E349" s="10" t="str">
        <f>IF($M349="","",SUMPRODUCT(($M$6:$M349&lt;&gt;"")*($R$6:$R349="")))</f>
        <v/>
      </c>
      <c r="F349" s="10" t="str">
        <f>IF(OR($K349="限特",$O349=""),"",SUMPRODUCT(($K$6:$K349&lt;&gt;"限特")*($O$6:$O349="○")))</f>
        <v/>
      </c>
      <c r="G349" s="10" t="str">
        <f>IF(OR($K349&lt;&gt;"限特",$O349&lt;&gt;"○"),"",SUMPRODUCT(($K$6:$K349="限特")*($O$6:$O349="○")))</f>
        <v/>
      </c>
      <c r="H349" s="9" t="str">
        <f t="shared" si="36"/>
        <v/>
      </c>
      <c r="I349" s="10" t="s">
        <v>351</v>
      </c>
      <c r="J349" s="9" t="str">
        <f t="shared" si="37"/>
        <v>〃</v>
      </c>
      <c r="K349" s="10" t="s">
        <v>22</v>
      </c>
      <c r="L349" s="11" t="s">
        <v>361</v>
      </c>
      <c r="M349" s="15"/>
      <c r="N349" s="156" t="s">
        <v>17</v>
      </c>
      <c r="O349" s="13" t="s">
        <v>18</v>
      </c>
      <c r="P349" s="12" t="s">
        <v>14</v>
      </c>
      <c r="Q349" s="12" t="s">
        <v>14</v>
      </c>
      <c r="R349" s="12"/>
      <c r="S349" s="12" t="s">
        <v>1003</v>
      </c>
      <c r="T349" s="12"/>
      <c r="U349" s="12"/>
      <c r="V349" s="31"/>
    </row>
    <row r="350" spans="1:22" ht="13.5" customHeight="1" x14ac:dyDescent="0.15">
      <c r="A350" s="30">
        <f t="shared" si="35"/>
        <v>345</v>
      </c>
      <c r="B350" s="10">
        <f>IF($N350="","",COUNTA($N$6:$N350))</f>
        <v>236</v>
      </c>
      <c r="C350" s="10">
        <f>IF(OR($K350="限特",$Q350="○"),"",SUMPRODUCT(($K$6:$K350&lt;&gt;"限特")*($Q$6:$Q350="")))</f>
        <v>6</v>
      </c>
      <c r="D350" s="10" t="str">
        <f>IF(OR($K350&lt;&gt;"限特",$Q350="○"),"",SUMPRODUCT(($K$6:$K350="限特")*($Q$6:$Q350="")))</f>
        <v/>
      </c>
      <c r="E350" s="10" t="str">
        <f>IF($M350="","",SUMPRODUCT(($M$6:$M350&lt;&gt;"")*($R$6:$R350="")))</f>
        <v/>
      </c>
      <c r="F350" s="10" t="str">
        <f>IF(OR($K350="限特",$O350=""),"",SUMPRODUCT(($K$6:$K350&lt;&gt;"限特")*($O$6:$O350="○")))</f>
        <v/>
      </c>
      <c r="G350" s="10" t="str">
        <f>IF(OR($K350&lt;&gt;"限特",$O350&lt;&gt;"○"),"",SUMPRODUCT(($K$6:$K350="限特")*($O$6:$O350="○")))</f>
        <v/>
      </c>
      <c r="H350" s="9" t="str">
        <f t="shared" si="36"/>
        <v/>
      </c>
      <c r="I350" s="10" t="s">
        <v>351</v>
      </c>
      <c r="J350" s="9" t="str">
        <f t="shared" si="37"/>
        <v>〃</v>
      </c>
      <c r="K350" s="10" t="s">
        <v>22</v>
      </c>
      <c r="L350" s="11" t="s">
        <v>362</v>
      </c>
      <c r="M350" s="15"/>
      <c r="N350" s="156" t="s">
        <v>17</v>
      </c>
      <c r="O350" s="13" t="s">
        <v>18</v>
      </c>
      <c r="P350" s="12" t="s">
        <v>18</v>
      </c>
      <c r="Q350" s="12" t="s">
        <v>18</v>
      </c>
      <c r="R350" s="12"/>
      <c r="S350" s="12"/>
      <c r="T350" s="12"/>
      <c r="U350" s="12"/>
      <c r="V350" s="31"/>
    </row>
    <row r="351" spans="1:22" ht="13.5" customHeight="1" x14ac:dyDescent="0.15">
      <c r="A351" s="30">
        <f t="shared" si="35"/>
        <v>346</v>
      </c>
      <c r="B351" s="10" t="str">
        <f>IF($N351="","",COUNTA($N$6:$N351))</f>
        <v/>
      </c>
      <c r="C351" s="10" t="str">
        <f>IF(OR($K351="限特",$Q351="○"),"",SUMPRODUCT(($K$6:$K351&lt;&gt;"限特")*($Q$6:$Q351="")))</f>
        <v/>
      </c>
      <c r="D351" s="10" t="str">
        <f>IF(OR($K351&lt;&gt;"限特",$Q351="○"),"",SUMPRODUCT(($K$6:$K351="限特")*($Q$6:$Q351="")))</f>
        <v/>
      </c>
      <c r="E351" s="10" t="str">
        <f>IF($M351="","",SUMPRODUCT(($M$6:$M351&lt;&gt;"")*($R$6:$R351="")))</f>
        <v/>
      </c>
      <c r="F351" s="10" t="str">
        <f>IF(OR($K351="限特",$O351=""),"",SUMPRODUCT(($K$6:$K351&lt;&gt;"限特")*($O$6:$O351="○")))</f>
        <v/>
      </c>
      <c r="G351" s="10" t="str">
        <f>IF(OR($K351&lt;&gt;"限特",$O351&lt;&gt;"○"),"",SUMPRODUCT(($K$6:$K351="限特")*($O$6:$O351="○")))</f>
        <v/>
      </c>
      <c r="H351" s="9" t="str">
        <f t="shared" si="36"/>
        <v/>
      </c>
      <c r="I351" s="10" t="s">
        <v>351</v>
      </c>
      <c r="J351" s="9" t="str">
        <f t="shared" si="37"/>
        <v>〃</v>
      </c>
      <c r="K351" s="10" t="s">
        <v>22</v>
      </c>
      <c r="L351" s="11" t="s">
        <v>363</v>
      </c>
      <c r="M351" s="15"/>
      <c r="N351" s="156"/>
      <c r="O351" s="13" t="s">
        <v>18</v>
      </c>
      <c r="P351" s="12" t="s">
        <v>14</v>
      </c>
      <c r="Q351" s="12" t="s">
        <v>14</v>
      </c>
      <c r="R351" s="12"/>
      <c r="S351" s="12"/>
      <c r="T351" s="12"/>
      <c r="U351" s="12"/>
      <c r="V351" s="31"/>
    </row>
    <row r="352" spans="1:22" ht="13.5" customHeight="1" x14ac:dyDescent="0.15">
      <c r="A352" s="30">
        <f t="shared" si="35"/>
        <v>347</v>
      </c>
      <c r="B352" s="10">
        <f>IF($N352="","",COUNTA($N$6:$N352))</f>
        <v>237</v>
      </c>
      <c r="C352" s="10" t="str">
        <f>IF(OR($K352="限特",$Q352="○"),"",SUMPRODUCT(($K$6:$K352&lt;&gt;"限特")*($Q$6:$Q352="")))</f>
        <v/>
      </c>
      <c r="D352" s="10" t="str">
        <f>IF(OR($K352&lt;&gt;"限特",$Q352="○"),"",SUMPRODUCT(($K$6:$K352="限特")*($Q$6:$Q352="")))</f>
        <v/>
      </c>
      <c r="E352" s="10" t="str">
        <f>IF($M352="","",SUMPRODUCT(($M$6:$M352&lt;&gt;"")*($R$6:$R352="")))</f>
        <v/>
      </c>
      <c r="F352" s="10">
        <f>IF(OR($K352="限特",$O352=""),"",SUMPRODUCT(($K$6:$K352&lt;&gt;"限特")*($O$6:$O352="○")))</f>
        <v>143</v>
      </c>
      <c r="G352" s="10" t="str">
        <f>IF(OR($K352&lt;&gt;"限特",$O352&lt;&gt;"○"),"",SUMPRODUCT(($K$6:$K352="限特")*($O$6:$O352="○")))</f>
        <v/>
      </c>
      <c r="H352" s="9" t="str">
        <f t="shared" si="36"/>
        <v>奈良県</v>
      </c>
      <c r="I352" s="10" t="s">
        <v>364</v>
      </c>
      <c r="J352" s="9" t="str">
        <f t="shared" si="37"/>
        <v>都道府県</v>
      </c>
      <c r="K352" s="10" t="s">
        <v>13</v>
      </c>
      <c r="L352" s="11" t="s">
        <v>364</v>
      </c>
      <c r="M352" s="15"/>
      <c r="N352" s="156" t="s">
        <v>17</v>
      </c>
      <c r="O352" s="13" t="s">
        <v>14</v>
      </c>
      <c r="P352" s="12" t="s">
        <v>14</v>
      </c>
      <c r="Q352" s="12" t="s">
        <v>14</v>
      </c>
      <c r="R352" s="12"/>
      <c r="S352" s="12" t="s">
        <v>14</v>
      </c>
      <c r="T352" s="12"/>
      <c r="U352" s="12"/>
      <c r="V352" s="31"/>
    </row>
    <row r="353" spans="1:22" ht="13.5" customHeight="1" x14ac:dyDescent="0.15">
      <c r="A353" s="30">
        <f t="shared" si="35"/>
        <v>348</v>
      </c>
      <c r="B353" s="10">
        <f>IF($N353="","",COUNTA($N$6:$N353))</f>
        <v>238</v>
      </c>
      <c r="C353" s="10" t="str">
        <f>IF(OR($K353="限特",$Q353="○"),"",SUMPRODUCT(($K$6:$K353&lt;&gt;"限特")*($Q$6:$Q353="")))</f>
        <v/>
      </c>
      <c r="D353" s="10" t="str">
        <f>IF(OR($K353&lt;&gt;"限特",$Q353="○"),"",SUMPRODUCT(($K$6:$K353="限特")*($Q$6:$Q353="")))</f>
        <v/>
      </c>
      <c r="E353" s="10" t="str">
        <f>IF($M353="","",SUMPRODUCT(($M$6:$M353&lt;&gt;"")*($R$6:$R353="")))</f>
        <v/>
      </c>
      <c r="F353" s="10">
        <f>IF(OR($K353="限特",$O353=""),"",SUMPRODUCT(($K$6:$K353&lt;&gt;"限特")*($O$6:$O353="○")))</f>
        <v>144</v>
      </c>
      <c r="G353" s="10" t="str">
        <f>IF(OR($K353&lt;&gt;"限特",$O353&lt;&gt;"○"),"",SUMPRODUCT(($K$6:$K353="限特")*($O$6:$O353="○")))</f>
        <v/>
      </c>
      <c r="H353" s="9" t="str">
        <f t="shared" si="36"/>
        <v/>
      </c>
      <c r="I353" s="10" t="s">
        <v>364</v>
      </c>
      <c r="J353" s="9" t="str">
        <f t="shared" si="37"/>
        <v>４条１項</v>
      </c>
      <c r="K353" s="10" t="s">
        <v>19</v>
      </c>
      <c r="L353" s="11" t="s">
        <v>365</v>
      </c>
      <c r="M353" s="15"/>
      <c r="N353" s="156" t="s">
        <v>17</v>
      </c>
      <c r="O353" s="13" t="s">
        <v>14</v>
      </c>
      <c r="P353" s="12" t="s">
        <v>14</v>
      </c>
      <c r="Q353" s="12" t="s">
        <v>14</v>
      </c>
      <c r="R353" s="12"/>
      <c r="S353" s="12" t="s">
        <v>14</v>
      </c>
      <c r="T353" s="12"/>
      <c r="U353" s="12"/>
      <c r="V353" s="31"/>
    </row>
    <row r="354" spans="1:22" ht="13.5" customHeight="1" x14ac:dyDescent="0.15">
      <c r="A354" s="30">
        <f t="shared" si="35"/>
        <v>349</v>
      </c>
      <c r="B354" s="10">
        <f>IF($N354="","",COUNTA($N$6:$N354))</f>
        <v>239</v>
      </c>
      <c r="C354" s="10" t="str">
        <f>IF(OR($K354="限特",$Q354="○"),"",SUMPRODUCT(($K$6:$K354&lt;&gt;"限特")*($Q$6:$Q354="")))</f>
        <v/>
      </c>
      <c r="D354" s="10" t="str">
        <f>IF(OR($K354&lt;&gt;"限特",$Q354="○"),"",SUMPRODUCT(($K$6:$K354="限特")*($Q$6:$Q354="")))</f>
        <v/>
      </c>
      <c r="E354" s="10" t="str">
        <f>IF($M354="","",SUMPRODUCT(($M$6:$M354&lt;&gt;"")*($R$6:$R354="")))</f>
        <v/>
      </c>
      <c r="F354" s="10">
        <f>IF(OR($K354="限特",$O354=""),"",SUMPRODUCT(($K$6:$K354&lt;&gt;"限特")*($O$6:$O354="○")))</f>
        <v>145</v>
      </c>
      <c r="G354" s="10" t="str">
        <f>IF(OR($K354&lt;&gt;"限特",$O354&lt;&gt;"○"),"",SUMPRODUCT(($K$6:$K354="限特")*($O$6:$O354="○")))</f>
        <v/>
      </c>
      <c r="H354" s="9" t="str">
        <f t="shared" si="36"/>
        <v/>
      </c>
      <c r="I354" s="10" t="s">
        <v>364</v>
      </c>
      <c r="J354" s="9" t="str">
        <f t="shared" si="37"/>
        <v>４条２項</v>
      </c>
      <c r="K354" s="10" t="s">
        <v>22</v>
      </c>
      <c r="L354" s="11" t="s">
        <v>366</v>
      </c>
      <c r="M354" s="15"/>
      <c r="N354" s="156" t="s">
        <v>17</v>
      </c>
      <c r="O354" s="13" t="s">
        <v>14</v>
      </c>
      <c r="P354" s="12" t="s">
        <v>14</v>
      </c>
      <c r="Q354" s="12" t="s">
        <v>14</v>
      </c>
      <c r="R354" s="12"/>
      <c r="S354" s="12" t="s">
        <v>14</v>
      </c>
      <c r="T354" s="12"/>
      <c r="U354" s="12"/>
      <c r="V354" s="31"/>
    </row>
    <row r="355" spans="1:22" ht="13.5" customHeight="1" x14ac:dyDescent="0.15">
      <c r="A355" s="30">
        <f t="shared" si="35"/>
        <v>350</v>
      </c>
      <c r="B355" s="10">
        <f>IF($N355="","",COUNTA($N$6:$N355))</f>
        <v>240</v>
      </c>
      <c r="C355" s="10">
        <f>IF(OR($K355="限特",$Q355="○"),"",SUMPRODUCT(($K$6:$K355&lt;&gt;"限特")*($Q$6:$Q355="")))</f>
        <v>7</v>
      </c>
      <c r="D355" s="10" t="str">
        <f>IF(OR($K355&lt;&gt;"限特",$Q355="○"),"",SUMPRODUCT(($K$6:$K355="限特")*($Q$6:$Q355="")))</f>
        <v/>
      </c>
      <c r="E355" s="10" t="str">
        <f>IF($M355="","",SUMPRODUCT(($M$6:$M355&lt;&gt;"")*($R$6:$R355="")))</f>
        <v/>
      </c>
      <c r="F355" s="10" t="str">
        <f>IF(OR($K355="限特",$O355=""),"",SUMPRODUCT(($K$6:$K355&lt;&gt;"限特")*($O$6:$O355="○")))</f>
        <v/>
      </c>
      <c r="G355" s="10" t="str">
        <f>IF(OR($K355&lt;&gt;"限特",$O355&lt;&gt;"○"),"",SUMPRODUCT(($K$6:$K355="限特")*($O$6:$O355="○")))</f>
        <v/>
      </c>
      <c r="H355" s="9" t="str">
        <f t="shared" si="36"/>
        <v/>
      </c>
      <c r="I355" s="10" t="s">
        <v>364</v>
      </c>
      <c r="J355" s="9" t="str">
        <f t="shared" si="37"/>
        <v>〃</v>
      </c>
      <c r="K355" s="10" t="s">
        <v>22</v>
      </c>
      <c r="L355" s="11" t="s">
        <v>367</v>
      </c>
      <c r="M355" s="15"/>
      <c r="N355" s="156" t="s">
        <v>17</v>
      </c>
      <c r="O355" s="13" t="s">
        <v>18</v>
      </c>
      <c r="P355" s="12" t="s">
        <v>18</v>
      </c>
      <c r="Q355" s="12" t="s">
        <v>18</v>
      </c>
      <c r="R355" s="12"/>
      <c r="S355" s="12"/>
      <c r="T355" s="12"/>
      <c r="U355" s="12"/>
      <c r="V355" s="31"/>
    </row>
    <row r="356" spans="1:22" ht="13.5" customHeight="1" x14ac:dyDescent="0.15">
      <c r="A356" s="30">
        <f t="shared" si="35"/>
        <v>351</v>
      </c>
      <c r="B356" s="10">
        <f>IF($N356="","",COUNTA($N$6:$N356))</f>
        <v>241</v>
      </c>
      <c r="C356" s="10" t="str">
        <f>IF(OR($K356="限特",$Q356="○"),"",SUMPRODUCT(($K$6:$K356&lt;&gt;"限特")*($Q$6:$Q356="")))</f>
        <v/>
      </c>
      <c r="D356" s="10" t="str">
        <f>IF(OR($K356&lt;&gt;"限特",$Q356="○"),"",SUMPRODUCT(($K$6:$K356="限特")*($Q$6:$Q356="")))</f>
        <v/>
      </c>
      <c r="E356" s="10" t="str">
        <f>IF($M356="","",SUMPRODUCT(($M$6:$M356&lt;&gt;"")*($R$6:$R356="")))</f>
        <v/>
      </c>
      <c r="F356" s="10" t="str">
        <f>IF(OR($K356="限特",$O356=""),"",SUMPRODUCT(($K$6:$K356&lt;&gt;"限特")*($O$6:$O356="○")))</f>
        <v/>
      </c>
      <c r="G356" s="10" t="str">
        <f>IF(OR($K356&lt;&gt;"限特",$O356&lt;&gt;"○"),"",SUMPRODUCT(($K$6:$K356="限特")*($O$6:$O356="○")))</f>
        <v/>
      </c>
      <c r="H356" s="9" t="str">
        <f t="shared" si="36"/>
        <v>和歌山県</v>
      </c>
      <c r="I356" s="10" t="s">
        <v>368</v>
      </c>
      <c r="J356" s="9" t="str">
        <f t="shared" si="37"/>
        <v>都道府県</v>
      </c>
      <c r="K356" s="10" t="s">
        <v>13</v>
      </c>
      <c r="L356" s="11" t="s">
        <v>368</v>
      </c>
      <c r="M356" s="15"/>
      <c r="N356" s="156" t="s">
        <v>17</v>
      </c>
      <c r="O356" s="13" t="s">
        <v>18</v>
      </c>
      <c r="P356" s="12" t="s">
        <v>14</v>
      </c>
      <c r="Q356" s="12" t="s">
        <v>14</v>
      </c>
      <c r="R356" s="12"/>
      <c r="S356" s="12" t="s">
        <v>14</v>
      </c>
      <c r="T356" s="12"/>
      <c r="U356" s="12"/>
      <c r="V356" s="31"/>
    </row>
    <row r="357" spans="1:22" ht="13.5" customHeight="1" x14ac:dyDescent="0.15">
      <c r="A357" s="30">
        <f t="shared" si="35"/>
        <v>352</v>
      </c>
      <c r="B357" s="10">
        <f>IF($N357="","",COUNTA($N$6:$N357))</f>
        <v>242</v>
      </c>
      <c r="C357" s="10" t="str">
        <f>IF(OR($K357="限特",$Q357="○"),"",SUMPRODUCT(($K$6:$K357&lt;&gt;"限特")*($Q$6:$Q357="")))</f>
        <v/>
      </c>
      <c r="D357" s="10" t="str">
        <f>IF(OR($K357&lt;&gt;"限特",$Q357="○"),"",SUMPRODUCT(($K$6:$K357="限特")*($Q$6:$Q357="")))</f>
        <v/>
      </c>
      <c r="E357" s="10" t="str">
        <f>IF($M357="","",SUMPRODUCT(($M$6:$M357&lt;&gt;"")*($R$6:$R357="")))</f>
        <v/>
      </c>
      <c r="F357" s="10">
        <f>IF(OR($K357="限特",$O357=""),"",SUMPRODUCT(($K$6:$K357&lt;&gt;"限特")*($O$6:$O357="○")))</f>
        <v>146</v>
      </c>
      <c r="G357" s="10" t="str">
        <f>IF(OR($K357&lt;&gt;"限特",$O357&lt;&gt;"○"),"",SUMPRODUCT(($K$6:$K357="限特")*($O$6:$O357="○")))</f>
        <v/>
      </c>
      <c r="H357" s="9" t="str">
        <f t="shared" si="36"/>
        <v/>
      </c>
      <c r="I357" s="10" t="s">
        <v>368</v>
      </c>
      <c r="J357" s="9" t="str">
        <f t="shared" si="37"/>
        <v>４条１項</v>
      </c>
      <c r="K357" s="10" t="s">
        <v>19</v>
      </c>
      <c r="L357" s="11" t="s">
        <v>369</v>
      </c>
      <c r="M357" s="15"/>
      <c r="N357" s="156" t="s">
        <v>17</v>
      </c>
      <c r="O357" s="13" t="s">
        <v>14</v>
      </c>
      <c r="P357" s="12" t="s">
        <v>14</v>
      </c>
      <c r="Q357" s="12" t="s">
        <v>14</v>
      </c>
      <c r="R357" s="12"/>
      <c r="S357" s="12" t="s">
        <v>14</v>
      </c>
      <c r="T357" s="12"/>
      <c r="U357" s="12"/>
      <c r="V357" s="31"/>
    </row>
    <row r="358" spans="1:22" ht="13.5" customHeight="1" x14ac:dyDescent="0.15">
      <c r="A358" s="30">
        <f t="shared" si="35"/>
        <v>353</v>
      </c>
      <c r="B358" s="10">
        <f>IF($N358="","",COUNTA($N$6:$N358))</f>
        <v>243</v>
      </c>
      <c r="C358" s="10" t="str">
        <f>IF(OR($K358="限特",$Q358="○"),"",SUMPRODUCT(($K$6:$K358&lt;&gt;"限特")*($Q$6:$Q358="")))</f>
        <v/>
      </c>
      <c r="D358" s="10" t="str">
        <f>IF(OR($K358&lt;&gt;"限特",$Q358="○"),"",SUMPRODUCT(($K$6:$K358="限特")*($Q$6:$Q358="")))</f>
        <v/>
      </c>
      <c r="E358" s="10" t="str">
        <f>IF($M358="","",SUMPRODUCT(($M$6:$M358&lt;&gt;"")*($R$6:$R358="")))</f>
        <v/>
      </c>
      <c r="F358" s="10">
        <f>IF(OR($K358="限特",$O358=""),"",SUMPRODUCT(($K$6:$K358&lt;&gt;"限特")*($O$6:$O358="○")))</f>
        <v>147</v>
      </c>
      <c r="G358" s="10" t="str">
        <f>IF(OR($K358&lt;&gt;"限特",$O358&lt;&gt;"○"),"",SUMPRODUCT(($K$6:$K358="限特")*($O$6:$O358="○")))</f>
        <v/>
      </c>
      <c r="H358" s="9" t="str">
        <f t="shared" si="36"/>
        <v>鳥取県</v>
      </c>
      <c r="I358" s="10" t="s">
        <v>370</v>
      </c>
      <c r="J358" s="9" t="str">
        <f t="shared" si="37"/>
        <v>都道府県</v>
      </c>
      <c r="K358" s="10" t="s">
        <v>13</v>
      </c>
      <c r="L358" s="11" t="s">
        <v>370</v>
      </c>
      <c r="M358" s="15"/>
      <c r="N358" s="156" t="s">
        <v>17</v>
      </c>
      <c r="O358" s="13" t="s">
        <v>14</v>
      </c>
      <c r="P358" s="12" t="s">
        <v>14</v>
      </c>
      <c r="Q358" s="12" t="s">
        <v>14</v>
      </c>
      <c r="R358" s="12"/>
      <c r="S358" s="12" t="s">
        <v>14</v>
      </c>
      <c r="T358" s="12"/>
      <c r="U358" s="12"/>
      <c r="V358" s="31"/>
    </row>
    <row r="359" spans="1:22" ht="13.5" customHeight="1" x14ac:dyDescent="0.15">
      <c r="A359" s="30">
        <f t="shared" si="35"/>
        <v>354</v>
      </c>
      <c r="B359" s="10">
        <f>IF($N359="","",COUNTA($N$6:$N359))</f>
        <v>244</v>
      </c>
      <c r="C359" s="10" t="str">
        <f>IF(OR($K359="限特",$Q359="○"),"",SUMPRODUCT(($K$6:$K359&lt;&gt;"限特")*($Q$6:$Q359="")))</f>
        <v/>
      </c>
      <c r="D359" s="10" t="str">
        <f>IF(OR($K359&lt;&gt;"限特",$Q359="○"),"",SUMPRODUCT(($K$6:$K359="限特")*($Q$6:$Q359="")))</f>
        <v/>
      </c>
      <c r="E359" s="10" t="str">
        <f>IF($M359="","",SUMPRODUCT(($M$6:$M359&lt;&gt;"")*($R$6:$R359="")))</f>
        <v/>
      </c>
      <c r="F359" s="10">
        <f>IF(OR($K359="限特",$O359=""),"",SUMPRODUCT(($K$6:$K359&lt;&gt;"限特")*($O$6:$O359="○")))</f>
        <v>148</v>
      </c>
      <c r="G359" s="10" t="str">
        <f>IF(OR($K359&lt;&gt;"限特",$O359&lt;&gt;"○"),"",SUMPRODUCT(($K$6:$K359="限特")*($O$6:$O359="○")))</f>
        <v/>
      </c>
      <c r="H359" s="9" t="str">
        <f t="shared" si="36"/>
        <v/>
      </c>
      <c r="I359" s="10" t="s">
        <v>370</v>
      </c>
      <c r="J359" s="9" t="str">
        <f t="shared" si="37"/>
        <v>４条２項</v>
      </c>
      <c r="K359" s="10" t="s">
        <v>22</v>
      </c>
      <c r="L359" s="11" t="s">
        <v>371</v>
      </c>
      <c r="M359" s="15"/>
      <c r="N359" s="156" t="s">
        <v>17</v>
      </c>
      <c r="O359" s="13" t="s">
        <v>14</v>
      </c>
      <c r="P359" s="12" t="s">
        <v>14</v>
      </c>
      <c r="Q359" s="12" t="s">
        <v>14</v>
      </c>
      <c r="R359" s="12"/>
      <c r="S359" s="12" t="s">
        <v>14</v>
      </c>
      <c r="T359" s="12"/>
      <c r="U359" s="12"/>
      <c r="V359" s="31"/>
    </row>
    <row r="360" spans="1:22" ht="13.5" customHeight="1" x14ac:dyDescent="0.15">
      <c r="A360" s="30">
        <f t="shared" si="35"/>
        <v>355</v>
      </c>
      <c r="B360" s="10">
        <f>IF($N360="","",COUNTA($N$6:$N360))</f>
        <v>245</v>
      </c>
      <c r="C360" s="10" t="str">
        <f>IF(OR($K360="限特",$Q360="○"),"",SUMPRODUCT(($K$6:$K360&lt;&gt;"限特")*($Q$6:$Q360="")))</f>
        <v/>
      </c>
      <c r="D360" s="10" t="str">
        <f>IF(OR($K360&lt;&gt;"限特",$Q360="○"),"",SUMPRODUCT(($K$6:$K360="限特")*($Q$6:$Q360="")))</f>
        <v/>
      </c>
      <c r="E360" s="10" t="str">
        <f>IF($M360="","",SUMPRODUCT(($M$6:$M360&lt;&gt;"")*($R$6:$R360="")))</f>
        <v/>
      </c>
      <c r="F360" s="10">
        <f>IF(OR($K360="限特",$O360=""),"",SUMPRODUCT(($K$6:$K360&lt;&gt;"限特")*($O$6:$O360="○")))</f>
        <v>149</v>
      </c>
      <c r="G360" s="10" t="str">
        <f>IF(OR($K360&lt;&gt;"限特",$O360&lt;&gt;"○"),"",SUMPRODUCT(($K$6:$K360="限特")*($O$6:$O360="○")))</f>
        <v/>
      </c>
      <c r="H360" s="9" t="str">
        <f t="shared" si="36"/>
        <v/>
      </c>
      <c r="I360" s="10" t="s">
        <v>370</v>
      </c>
      <c r="J360" s="9" t="str">
        <f t="shared" si="37"/>
        <v>〃</v>
      </c>
      <c r="K360" s="10" t="s">
        <v>22</v>
      </c>
      <c r="L360" s="11" t="s">
        <v>372</v>
      </c>
      <c r="M360" s="15"/>
      <c r="N360" s="156" t="s">
        <v>17</v>
      </c>
      <c r="O360" s="13" t="s">
        <v>14</v>
      </c>
      <c r="P360" s="12" t="s">
        <v>14</v>
      </c>
      <c r="Q360" s="12" t="s">
        <v>14</v>
      </c>
      <c r="R360" s="12"/>
      <c r="S360" s="12" t="s">
        <v>14</v>
      </c>
      <c r="T360" s="12"/>
      <c r="U360" s="12" t="s">
        <v>14</v>
      </c>
      <c r="V360" s="31"/>
    </row>
    <row r="361" spans="1:22" ht="13.5" customHeight="1" x14ac:dyDescent="0.15">
      <c r="A361" s="30">
        <f t="shared" si="35"/>
        <v>356</v>
      </c>
      <c r="B361" s="10">
        <f>IF($N361="","",COUNTA($N$6:$N361))</f>
        <v>246</v>
      </c>
      <c r="C361" s="10" t="str">
        <f>IF(OR($K361="限特",$Q361="○"),"",SUMPRODUCT(($K$6:$K361&lt;&gt;"限特")*($Q$6:$Q361="")))</f>
        <v/>
      </c>
      <c r="D361" s="10" t="str">
        <f>IF(OR($K361&lt;&gt;"限特",$Q361="○"),"",SUMPRODUCT(($K$6:$K361="限特")*($Q$6:$Q361="")))</f>
        <v/>
      </c>
      <c r="E361" s="10" t="str">
        <f>IF($M361="","",SUMPRODUCT(($M$6:$M361&lt;&gt;"")*($R$6:$R361="")))</f>
        <v/>
      </c>
      <c r="F361" s="10">
        <f>IF(OR($K361="限特",$O361=""),"",SUMPRODUCT(($K$6:$K361&lt;&gt;"限特")*($O$6:$O361="○")))</f>
        <v>150</v>
      </c>
      <c r="G361" s="10" t="str">
        <f>IF(OR($K361&lt;&gt;"限特",$O361&lt;&gt;"○"),"",SUMPRODUCT(($K$6:$K361="限特")*($O$6:$O361="○")))</f>
        <v/>
      </c>
      <c r="H361" s="9" t="str">
        <f t="shared" si="36"/>
        <v/>
      </c>
      <c r="I361" s="10" t="s">
        <v>370</v>
      </c>
      <c r="J361" s="9" t="str">
        <f t="shared" si="37"/>
        <v>〃</v>
      </c>
      <c r="K361" s="10" t="s">
        <v>22</v>
      </c>
      <c r="L361" s="11" t="s">
        <v>373</v>
      </c>
      <c r="M361" s="15"/>
      <c r="N361" s="156" t="s">
        <v>17</v>
      </c>
      <c r="O361" s="13" t="s">
        <v>14</v>
      </c>
      <c r="P361" s="12" t="s">
        <v>14</v>
      </c>
      <c r="Q361" s="12" t="s">
        <v>14</v>
      </c>
      <c r="R361" s="12"/>
      <c r="S361" s="12" t="s">
        <v>14</v>
      </c>
      <c r="T361" s="12"/>
      <c r="U361" s="12" t="s">
        <v>14</v>
      </c>
      <c r="V361" s="31"/>
    </row>
    <row r="362" spans="1:22" ht="13.5" customHeight="1" x14ac:dyDescent="0.15">
      <c r="A362" s="30">
        <f t="shared" si="35"/>
        <v>357</v>
      </c>
      <c r="B362" s="10" t="str">
        <f>IF($N362="","",COUNTA($N$6:$N362))</f>
        <v/>
      </c>
      <c r="C362" s="10" t="str">
        <f>IF(OR($K362="限特",$Q362="○"),"",SUMPRODUCT(($K$6:$K362&lt;&gt;"限特")*($Q$6:$Q362="")))</f>
        <v/>
      </c>
      <c r="D362" s="10" t="str">
        <f>IF(OR($K362&lt;&gt;"限特",$Q362="○"),"",SUMPRODUCT(($K$6:$K362="限特")*($Q$6:$Q362="")))</f>
        <v/>
      </c>
      <c r="E362" s="10" t="str">
        <f>IF($M362="","",SUMPRODUCT(($M$6:$M362&lt;&gt;"")*($R$6:$R362="")))</f>
        <v/>
      </c>
      <c r="F362" s="10" t="str">
        <f>IF(OR($K362="限特",$O362=""),"",SUMPRODUCT(($K$6:$K362&lt;&gt;"限特")*($O$6:$O362="○")))</f>
        <v/>
      </c>
      <c r="G362" s="10">
        <f>IF(OR($K362&lt;&gt;"限特",$O362&lt;&gt;"○"),"",SUMPRODUCT(($K$6:$K362="限特")*($O$6:$O362="○")))</f>
        <v>57</v>
      </c>
      <c r="H362" s="9" t="str">
        <f t="shared" si="36"/>
        <v/>
      </c>
      <c r="I362" s="10" t="s">
        <v>370</v>
      </c>
      <c r="J362" s="9" t="str">
        <f t="shared" si="37"/>
        <v>限特</v>
      </c>
      <c r="K362" s="10" t="s">
        <v>30</v>
      </c>
      <c r="L362" s="11" t="s">
        <v>374</v>
      </c>
      <c r="M362" s="15"/>
      <c r="N362" s="156"/>
      <c r="O362" s="13" t="s">
        <v>14</v>
      </c>
      <c r="P362" s="12" t="s">
        <v>14</v>
      </c>
      <c r="Q362" s="12" t="s">
        <v>14</v>
      </c>
      <c r="R362" s="12"/>
      <c r="S362" s="12"/>
      <c r="T362" s="12"/>
      <c r="U362" s="12"/>
      <c r="V362" s="31"/>
    </row>
    <row r="363" spans="1:22" ht="13.5" customHeight="1" x14ac:dyDescent="0.15">
      <c r="A363" s="30">
        <f t="shared" si="35"/>
        <v>358</v>
      </c>
      <c r="B363" s="10">
        <f>IF($N363="","",COUNTA($N$6:$N363))</f>
        <v>247</v>
      </c>
      <c r="C363" s="10" t="str">
        <f>IF(OR($K363="限特",$Q363="○"),"",SUMPRODUCT(($K$6:$K363&lt;&gt;"限特")*($Q$6:$Q363="")))</f>
        <v/>
      </c>
      <c r="D363" s="10" t="str">
        <f>IF(OR($K363&lt;&gt;"限特",$Q363="○"),"",SUMPRODUCT(($K$6:$K363="限特")*($Q$6:$Q363="")))</f>
        <v/>
      </c>
      <c r="E363" s="10" t="str">
        <f>IF($M363="","",SUMPRODUCT(($M$6:$M363&lt;&gt;"")*($R$6:$R363="")))</f>
        <v/>
      </c>
      <c r="F363" s="10">
        <f>IF(OR($K363="限特",$O363=""),"",SUMPRODUCT(($K$6:$K363&lt;&gt;"限特")*($O$6:$O363="○")))</f>
        <v>151</v>
      </c>
      <c r="G363" s="10" t="str">
        <f>IF(OR($K363&lt;&gt;"限特",$O363&lt;&gt;"○"),"",SUMPRODUCT(($K$6:$K363="限特")*($O$6:$O363="○")))</f>
        <v/>
      </c>
      <c r="H363" s="9" t="str">
        <f t="shared" si="36"/>
        <v>島根県</v>
      </c>
      <c r="I363" s="10" t="s">
        <v>375</v>
      </c>
      <c r="J363" s="9" t="str">
        <f t="shared" si="37"/>
        <v>都道府県</v>
      </c>
      <c r="K363" s="10" t="s">
        <v>13</v>
      </c>
      <c r="L363" s="11" t="s">
        <v>375</v>
      </c>
      <c r="M363" s="15"/>
      <c r="N363" s="156" t="s">
        <v>17</v>
      </c>
      <c r="O363" s="13" t="s">
        <v>14</v>
      </c>
      <c r="P363" s="12" t="s">
        <v>14</v>
      </c>
      <c r="Q363" s="12" t="s">
        <v>14</v>
      </c>
      <c r="R363" s="12"/>
      <c r="S363" s="12" t="s">
        <v>14</v>
      </c>
      <c r="T363" s="12"/>
      <c r="U363" s="12"/>
      <c r="V363" s="31"/>
    </row>
    <row r="364" spans="1:22" ht="13.5" customHeight="1" x14ac:dyDescent="0.15">
      <c r="A364" s="30">
        <f t="shared" si="35"/>
        <v>359</v>
      </c>
      <c r="B364" s="10">
        <f>IF($N364="","",COUNTA($N$6:$N364))</f>
        <v>248</v>
      </c>
      <c r="C364" s="10" t="str">
        <f>IF(OR($K364="限特",$Q364="○"),"",SUMPRODUCT(($K$6:$K364&lt;&gt;"限特")*($Q$6:$Q364="")))</f>
        <v/>
      </c>
      <c r="D364" s="10" t="str">
        <f>IF(OR($K364&lt;&gt;"限特",$Q364="○"),"",SUMPRODUCT(($K$6:$K364="限特")*($Q$6:$Q364="")))</f>
        <v/>
      </c>
      <c r="E364" s="10" t="str">
        <f>IF($M364="","",SUMPRODUCT(($M$6:$M364&lt;&gt;"")*($R$6:$R364="")))</f>
        <v/>
      </c>
      <c r="F364" s="10">
        <f>IF(OR($K364="限特",$O364=""),"",SUMPRODUCT(($K$6:$K364&lt;&gt;"限特")*($O$6:$O364="○")))</f>
        <v>152</v>
      </c>
      <c r="G364" s="10" t="str">
        <f>IF(OR($K364&lt;&gt;"限特",$O364&lt;&gt;"○"),"",SUMPRODUCT(($K$6:$K364="限特")*($O$6:$O364="○")))</f>
        <v/>
      </c>
      <c r="H364" s="9" t="str">
        <f t="shared" si="36"/>
        <v/>
      </c>
      <c r="I364" s="10" t="s">
        <v>375</v>
      </c>
      <c r="J364" s="9" t="str">
        <f t="shared" si="37"/>
        <v>４条２項</v>
      </c>
      <c r="K364" s="10" t="s">
        <v>22</v>
      </c>
      <c r="L364" s="11" t="s">
        <v>376</v>
      </c>
      <c r="M364" s="15"/>
      <c r="N364" s="156" t="s">
        <v>17</v>
      </c>
      <c r="O364" s="13" t="s">
        <v>14</v>
      </c>
      <c r="P364" s="12" t="s">
        <v>14</v>
      </c>
      <c r="Q364" s="12" t="s">
        <v>14</v>
      </c>
      <c r="R364" s="12"/>
      <c r="S364" s="12" t="s">
        <v>14</v>
      </c>
      <c r="T364" s="12"/>
      <c r="U364" s="12"/>
      <c r="V364" s="31"/>
    </row>
    <row r="365" spans="1:22" ht="13.5" customHeight="1" x14ac:dyDescent="0.15">
      <c r="A365" s="30">
        <f t="shared" si="35"/>
        <v>360</v>
      </c>
      <c r="B365" s="10">
        <f>IF($N365="","",COUNTA($N$6:$N365))</f>
        <v>249</v>
      </c>
      <c r="C365" s="10" t="str">
        <f>IF(OR($K365="限特",$Q365="○"),"",SUMPRODUCT(($K$6:$K365&lt;&gt;"限特")*($Q$6:$Q365="")))</f>
        <v/>
      </c>
      <c r="D365" s="10" t="str">
        <f>IF(OR($K365&lt;&gt;"限特",$Q365="○"),"",SUMPRODUCT(($K$6:$K365="限特")*($Q$6:$Q365="")))</f>
        <v/>
      </c>
      <c r="E365" s="10" t="str">
        <f>IF($M365="","",SUMPRODUCT(($M$6:$M365&lt;&gt;"")*($R$6:$R365="")))</f>
        <v/>
      </c>
      <c r="F365" s="10">
        <f>IF(OR($K365="限特",$O365=""),"",SUMPRODUCT(($K$6:$K365&lt;&gt;"限特")*($O$6:$O365="○")))</f>
        <v>153</v>
      </c>
      <c r="G365" s="10" t="str">
        <f>IF(OR($K365&lt;&gt;"限特",$O365&lt;&gt;"○"),"",SUMPRODUCT(($K$6:$K365="限特")*($O$6:$O365="○")))</f>
        <v/>
      </c>
      <c r="H365" s="9" t="str">
        <f t="shared" si="36"/>
        <v/>
      </c>
      <c r="I365" s="10" t="s">
        <v>375</v>
      </c>
      <c r="J365" s="9" t="str">
        <f t="shared" si="37"/>
        <v>〃</v>
      </c>
      <c r="K365" s="10" t="s">
        <v>22</v>
      </c>
      <c r="L365" s="11" t="s">
        <v>377</v>
      </c>
      <c r="M365" s="15"/>
      <c r="N365" s="156" t="s">
        <v>17</v>
      </c>
      <c r="O365" s="13" t="s">
        <v>14</v>
      </c>
      <c r="P365" s="12" t="s">
        <v>14</v>
      </c>
      <c r="Q365" s="12" t="s">
        <v>14</v>
      </c>
      <c r="R365" s="12"/>
      <c r="S365" s="12" t="s">
        <v>14</v>
      </c>
      <c r="T365" s="12"/>
      <c r="U365" s="12" t="s">
        <v>14</v>
      </c>
      <c r="V365" s="31"/>
    </row>
    <row r="366" spans="1:22" ht="13.5" customHeight="1" x14ac:dyDescent="0.15">
      <c r="A366" s="30">
        <f t="shared" si="35"/>
        <v>361</v>
      </c>
      <c r="B366" s="10">
        <f>IF($N366="","",COUNTA($N$6:$N366))</f>
        <v>250</v>
      </c>
      <c r="C366" s="10" t="str">
        <f>IF(OR($K366="限特",$Q366="○"),"",SUMPRODUCT(($K$6:$K366&lt;&gt;"限特")*($Q$6:$Q366="")))</f>
        <v/>
      </c>
      <c r="D366" s="10" t="str">
        <f>IF(OR($K366&lt;&gt;"限特",$Q366="○"),"",SUMPRODUCT(($K$6:$K366="限特")*($Q$6:$Q366="")))</f>
        <v/>
      </c>
      <c r="E366" s="10" t="str">
        <f>IF($M366="","",SUMPRODUCT(($M$6:$M366&lt;&gt;"")*($R$6:$R366="")))</f>
        <v/>
      </c>
      <c r="F366" s="10" t="str">
        <f>IF(OR($K366="限特",$O366=""),"",SUMPRODUCT(($K$6:$K366&lt;&gt;"限特")*($O$6:$O366="○")))</f>
        <v/>
      </c>
      <c r="G366" s="10">
        <f>IF(OR($K366&lt;&gt;"限特",$O366&lt;&gt;"○"),"",SUMPRODUCT(($K$6:$K366="限特")*($O$6:$O366="○")))</f>
        <v>58</v>
      </c>
      <c r="H366" s="9" t="str">
        <f t="shared" si="36"/>
        <v/>
      </c>
      <c r="I366" s="10" t="s">
        <v>375</v>
      </c>
      <c r="J366" s="9" t="str">
        <f t="shared" si="37"/>
        <v>限特</v>
      </c>
      <c r="K366" s="10" t="s">
        <v>30</v>
      </c>
      <c r="L366" s="11" t="s">
        <v>378</v>
      </c>
      <c r="M366" s="15"/>
      <c r="N366" s="156" t="s">
        <v>17</v>
      </c>
      <c r="O366" s="13" t="s">
        <v>14</v>
      </c>
      <c r="P366" s="12" t="s">
        <v>14</v>
      </c>
      <c r="Q366" s="12" t="s">
        <v>14</v>
      </c>
      <c r="R366" s="12"/>
      <c r="S366" s="12" t="s">
        <v>14</v>
      </c>
      <c r="T366" s="12"/>
      <c r="U366" s="12"/>
      <c r="V366" s="31"/>
    </row>
    <row r="367" spans="1:22" ht="13.5" customHeight="1" x14ac:dyDescent="0.15">
      <c r="A367" s="30">
        <f t="shared" si="35"/>
        <v>362</v>
      </c>
      <c r="B367" s="10">
        <f>IF($N367="","",COUNTA($N$6:$N367))</f>
        <v>251</v>
      </c>
      <c r="C367" s="10" t="str">
        <f>IF(OR($K367="限特",$Q367="○"),"",SUMPRODUCT(($K$6:$K367&lt;&gt;"限特")*($Q$6:$Q367="")))</f>
        <v/>
      </c>
      <c r="D367" s="10" t="str">
        <f>IF(OR($K367&lt;&gt;"限特",$Q367="○"),"",SUMPRODUCT(($K$6:$K367="限特")*($Q$6:$Q367="")))</f>
        <v/>
      </c>
      <c r="E367" s="10" t="str">
        <f>IF($M367="","",SUMPRODUCT(($M$6:$M367&lt;&gt;"")*($R$6:$R367="")))</f>
        <v/>
      </c>
      <c r="F367" s="10" t="str">
        <f>IF(OR($K367="限特",$O367=""),"",SUMPRODUCT(($K$6:$K367&lt;&gt;"限特")*($O$6:$O367="○")))</f>
        <v/>
      </c>
      <c r="G367" s="10">
        <f>IF(OR($K367&lt;&gt;"限特",$O367&lt;&gt;"○"),"",SUMPRODUCT(($K$6:$K367="限特")*($O$6:$O367="○")))</f>
        <v>59</v>
      </c>
      <c r="H367" s="9" t="str">
        <f t="shared" si="36"/>
        <v/>
      </c>
      <c r="I367" s="10" t="s">
        <v>375</v>
      </c>
      <c r="J367" s="9" t="str">
        <f t="shared" si="37"/>
        <v>〃</v>
      </c>
      <c r="K367" s="10" t="s">
        <v>30</v>
      </c>
      <c r="L367" s="11" t="s">
        <v>379</v>
      </c>
      <c r="M367" s="15"/>
      <c r="N367" s="156" t="s">
        <v>17</v>
      </c>
      <c r="O367" s="13" t="s">
        <v>14</v>
      </c>
      <c r="P367" s="12" t="s">
        <v>14</v>
      </c>
      <c r="Q367" s="12" t="s">
        <v>14</v>
      </c>
      <c r="R367" s="12"/>
      <c r="S367" s="12" t="s">
        <v>14</v>
      </c>
      <c r="T367" s="12"/>
      <c r="U367" s="12"/>
      <c r="V367" s="31"/>
    </row>
    <row r="368" spans="1:22" ht="13.5" customHeight="1" x14ac:dyDescent="0.15">
      <c r="A368" s="30">
        <f t="shared" si="35"/>
        <v>363</v>
      </c>
      <c r="B368" s="10">
        <f>IF($N368="","",COUNTA($N$6:$N368))</f>
        <v>252</v>
      </c>
      <c r="C368" s="10" t="str">
        <f>IF(OR($K368="限特",$Q368="○"),"",SUMPRODUCT(($K$6:$K368&lt;&gt;"限特")*($Q$6:$Q368="")))</f>
        <v/>
      </c>
      <c r="D368" s="10" t="str">
        <f>IF(OR($K368&lt;&gt;"限特",$Q368="○"),"",SUMPRODUCT(($K$6:$K368="限特")*($Q$6:$Q368="")))</f>
        <v/>
      </c>
      <c r="E368" s="10" t="str">
        <f>IF($M368="","",SUMPRODUCT(($M$6:$M368&lt;&gt;"")*($R$6:$R368="")))</f>
        <v/>
      </c>
      <c r="F368" s="10" t="str">
        <f>IF(OR($K368="限特",$O368=""),"",SUMPRODUCT(($K$6:$K368&lt;&gt;"限特")*($O$6:$O368="○")))</f>
        <v/>
      </c>
      <c r="G368" s="10">
        <f>IF(OR($K368&lt;&gt;"限特",$O368&lt;&gt;"○"),"",SUMPRODUCT(($K$6:$K368="限特")*($O$6:$O368="○")))</f>
        <v>60</v>
      </c>
      <c r="H368" s="9" t="str">
        <f t="shared" si="36"/>
        <v/>
      </c>
      <c r="I368" s="10" t="s">
        <v>375</v>
      </c>
      <c r="J368" s="9" t="str">
        <f t="shared" si="37"/>
        <v>〃</v>
      </c>
      <c r="K368" s="10" t="s">
        <v>30</v>
      </c>
      <c r="L368" s="11" t="s">
        <v>380</v>
      </c>
      <c r="M368" s="15"/>
      <c r="N368" s="156" t="s">
        <v>17</v>
      </c>
      <c r="O368" s="13" t="s">
        <v>14</v>
      </c>
      <c r="P368" s="12" t="s">
        <v>14</v>
      </c>
      <c r="Q368" s="12" t="s">
        <v>14</v>
      </c>
      <c r="R368" s="12"/>
      <c r="S368" s="12" t="s">
        <v>14</v>
      </c>
      <c r="T368" s="12"/>
      <c r="U368" s="12"/>
      <c r="V368" s="31"/>
    </row>
    <row r="369" spans="1:22" ht="13.5" customHeight="1" x14ac:dyDescent="0.15">
      <c r="A369" s="30">
        <f t="shared" si="35"/>
        <v>364</v>
      </c>
      <c r="B369" s="10" t="str">
        <f>IF($N369="","",COUNTA($N$6:$N369))</f>
        <v/>
      </c>
      <c r="C369" s="10" t="str">
        <f>IF(OR($K369="限特",$Q369="○"),"",SUMPRODUCT(($K$6:$K369&lt;&gt;"限特")*($Q$6:$Q369="")))</f>
        <v/>
      </c>
      <c r="D369" s="10" t="str">
        <f>IF(OR($K369&lt;&gt;"限特",$Q369="○"),"",SUMPRODUCT(($K$6:$K369="限特")*($Q$6:$Q369="")))</f>
        <v/>
      </c>
      <c r="E369" s="10" t="str">
        <f>IF($M369="","",SUMPRODUCT(($M$6:$M369&lt;&gt;"")*($R$6:$R369="")))</f>
        <v/>
      </c>
      <c r="F369" s="10" t="str">
        <f>IF(OR($K369="限特",$O369=""),"",SUMPRODUCT(($K$6:$K369&lt;&gt;"限特")*($O$6:$O369="○")))</f>
        <v/>
      </c>
      <c r="G369" s="10">
        <f>IF(OR($K369&lt;&gt;"限特",$O369&lt;&gt;"○"),"",SUMPRODUCT(($K$6:$K369="限特")*($O$6:$O369="○")))</f>
        <v>61</v>
      </c>
      <c r="H369" s="9" t="str">
        <f t="shared" si="36"/>
        <v/>
      </c>
      <c r="I369" s="10" t="s">
        <v>375</v>
      </c>
      <c r="J369" s="9" t="str">
        <f t="shared" si="37"/>
        <v>〃</v>
      </c>
      <c r="K369" s="10" t="s">
        <v>30</v>
      </c>
      <c r="L369" s="11" t="s">
        <v>381</v>
      </c>
      <c r="M369" s="15"/>
      <c r="N369" s="156"/>
      <c r="O369" s="13" t="s">
        <v>14</v>
      </c>
      <c r="P369" s="12" t="s">
        <v>14</v>
      </c>
      <c r="Q369" s="12" t="s">
        <v>14</v>
      </c>
      <c r="R369" s="12"/>
      <c r="S369" s="12" t="s">
        <v>14</v>
      </c>
      <c r="T369" s="12"/>
      <c r="U369" s="12"/>
      <c r="V369" s="31"/>
    </row>
    <row r="370" spans="1:22" ht="13.5" customHeight="1" x14ac:dyDescent="0.15">
      <c r="A370" s="30">
        <f t="shared" si="35"/>
        <v>365</v>
      </c>
      <c r="B370" s="10" t="str">
        <f>IF($N370="","",COUNTA($N$6:$N370))</f>
        <v/>
      </c>
      <c r="C370" s="10" t="str">
        <f>IF(OR($K370="限特",$Q370="○"),"",SUMPRODUCT(($K$6:$K370&lt;&gt;"限特")*($Q$6:$Q370="")))</f>
        <v/>
      </c>
      <c r="D370" s="10" t="str">
        <f>IF(OR($K370&lt;&gt;"限特",$Q370="○"),"",SUMPRODUCT(($K$6:$K370="限特")*($Q$6:$Q370="")))</f>
        <v/>
      </c>
      <c r="E370" s="10" t="str">
        <f>IF($M370="","",SUMPRODUCT(($M$6:$M370&lt;&gt;"")*($R$6:$R370="")))</f>
        <v/>
      </c>
      <c r="F370" s="10" t="str">
        <f>IF(OR($K370="限特",$O370=""),"",SUMPRODUCT(($K$6:$K370&lt;&gt;"限特")*($O$6:$O370="○")))</f>
        <v/>
      </c>
      <c r="G370" s="10">
        <f>IF(OR($K370&lt;&gt;"限特",$O370&lt;&gt;"○"),"",SUMPRODUCT(($K$6:$K370="限特")*($O$6:$O370="○")))</f>
        <v>62</v>
      </c>
      <c r="H370" s="9" t="str">
        <f t="shared" si="36"/>
        <v/>
      </c>
      <c r="I370" s="10" t="s">
        <v>375</v>
      </c>
      <c r="J370" s="9" t="str">
        <f t="shared" si="37"/>
        <v>〃</v>
      </c>
      <c r="K370" s="10" t="s">
        <v>30</v>
      </c>
      <c r="L370" s="11" t="s">
        <v>382</v>
      </c>
      <c r="M370" s="15"/>
      <c r="N370" s="156"/>
      <c r="O370" s="13" t="s">
        <v>14</v>
      </c>
      <c r="P370" s="12" t="s">
        <v>14</v>
      </c>
      <c r="Q370" s="12" t="s">
        <v>14</v>
      </c>
      <c r="R370" s="12"/>
      <c r="S370" s="12" t="s">
        <v>14</v>
      </c>
      <c r="T370" s="12"/>
      <c r="U370" s="12"/>
      <c r="V370" s="31"/>
    </row>
    <row r="371" spans="1:22" ht="13.5" customHeight="1" x14ac:dyDescent="0.15">
      <c r="A371" s="30">
        <f t="shared" si="35"/>
        <v>366</v>
      </c>
      <c r="B371" s="10">
        <f>IF($N371="","",COUNTA($N$6:$N371))</f>
        <v>253</v>
      </c>
      <c r="C371" s="10" t="str">
        <f>IF(OR($K371="限特",$Q371="○"),"",SUMPRODUCT(($K$6:$K371&lt;&gt;"限特")*($Q$6:$Q371="")))</f>
        <v/>
      </c>
      <c r="D371" s="10" t="str">
        <f>IF(OR($K371&lt;&gt;"限特",$Q371="○"),"",SUMPRODUCT(($K$6:$K371="限特")*($Q$6:$Q371="")))</f>
        <v/>
      </c>
      <c r="E371" s="10" t="str">
        <f>IF($M371="","",SUMPRODUCT(($M$6:$M371&lt;&gt;"")*($R$6:$R371="")))</f>
        <v/>
      </c>
      <c r="F371" s="10" t="str">
        <f>IF(OR($K371="限特",$O371=""),"",SUMPRODUCT(($K$6:$K371&lt;&gt;"限特")*($O$6:$O371="○")))</f>
        <v/>
      </c>
      <c r="G371" s="10">
        <f>IF(OR($K371&lt;&gt;"限特",$O371&lt;&gt;"○"),"",SUMPRODUCT(($K$6:$K371="限特")*($O$6:$O371="○")))</f>
        <v>63</v>
      </c>
      <c r="H371" s="9" t="str">
        <f t="shared" si="36"/>
        <v/>
      </c>
      <c r="I371" s="10" t="s">
        <v>375</v>
      </c>
      <c r="J371" s="9" t="str">
        <f t="shared" si="37"/>
        <v>〃</v>
      </c>
      <c r="K371" s="10" t="s">
        <v>30</v>
      </c>
      <c r="L371" s="11" t="s">
        <v>383</v>
      </c>
      <c r="M371" s="15"/>
      <c r="N371" s="156" t="s">
        <v>17</v>
      </c>
      <c r="O371" s="13" t="s">
        <v>14</v>
      </c>
      <c r="P371" s="12" t="s">
        <v>14</v>
      </c>
      <c r="Q371" s="12" t="s">
        <v>14</v>
      </c>
      <c r="R371" s="12"/>
      <c r="S371" s="12" t="s">
        <v>14</v>
      </c>
      <c r="T371" s="12"/>
      <c r="U371" s="12"/>
      <c r="V371" s="31"/>
    </row>
    <row r="372" spans="1:22" ht="13.5" customHeight="1" x14ac:dyDescent="0.15">
      <c r="A372" s="30">
        <f t="shared" si="35"/>
        <v>367</v>
      </c>
      <c r="B372" s="10">
        <f>IF($N372="","",COUNTA($N$6:$N372))</f>
        <v>254</v>
      </c>
      <c r="C372" s="10" t="str">
        <f>IF(OR($K372="限特",$Q372="○"),"",SUMPRODUCT(($K$6:$K372&lt;&gt;"限特")*($Q$6:$Q372="")))</f>
        <v/>
      </c>
      <c r="D372" s="10" t="str">
        <f>IF(OR($K372&lt;&gt;"限特",$Q372="○"),"",SUMPRODUCT(($K$6:$K372="限特")*($Q$6:$Q372="")))</f>
        <v/>
      </c>
      <c r="E372" s="10" t="str">
        <f>IF($M372="","",SUMPRODUCT(($M$6:$M372&lt;&gt;"")*($R$6:$R372="")))</f>
        <v/>
      </c>
      <c r="F372" s="10">
        <f>IF(OR($K372="限特",$O372=""),"",SUMPRODUCT(($K$6:$K372&lt;&gt;"限特")*($O$6:$O372="○")))</f>
        <v>154</v>
      </c>
      <c r="G372" s="10" t="str">
        <f>IF(OR($K372&lt;&gt;"限特",$O372&lt;&gt;"○"),"",SUMPRODUCT(($K$6:$K372="限特")*($O$6:$O372="○")))</f>
        <v/>
      </c>
      <c r="H372" s="9" t="str">
        <f t="shared" si="36"/>
        <v>岡山県</v>
      </c>
      <c r="I372" s="10" t="s">
        <v>384</v>
      </c>
      <c r="J372" s="9" t="str">
        <f t="shared" si="37"/>
        <v>都道府県</v>
      </c>
      <c r="K372" s="10" t="s">
        <v>13</v>
      </c>
      <c r="L372" s="11" t="s">
        <v>384</v>
      </c>
      <c r="M372" s="15"/>
      <c r="N372" s="156" t="s">
        <v>17</v>
      </c>
      <c r="O372" s="13" t="s">
        <v>14</v>
      </c>
      <c r="P372" s="12" t="s">
        <v>14</v>
      </c>
      <c r="Q372" s="12" t="s">
        <v>14</v>
      </c>
      <c r="R372" s="12"/>
      <c r="S372" s="12" t="s">
        <v>14</v>
      </c>
      <c r="T372" s="12"/>
      <c r="U372" s="12"/>
      <c r="V372" s="31"/>
    </row>
    <row r="373" spans="1:22" ht="13.5" customHeight="1" x14ac:dyDescent="0.15">
      <c r="A373" s="30">
        <f t="shared" si="35"/>
        <v>368</v>
      </c>
      <c r="B373" s="10" t="str">
        <f>IF($N373="","",COUNTA($N$6:$N373))</f>
        <v/>
      </c>
      <c r="C373" s="10" t="str">
        <f>IF(OR($K373="限特",$Q373="○"),"",SUMPRODUCT(($K$6:$K373&lt;&gt;"限特")*($Q$6:$Q373="")))</f>
        <v/>
      </c>
      <c r="D373" s="10" t="str">
        <f>IF(OR($K373&lt;&gt;"限特",$Q373="○"),"",SUMPRODUCT(($K$6:$K373="限特")*($Q$6:$Q373="")))</f>
        <v/>
      </c>
      <c r="E373" s="10" t="str">
        <f>IF($M373="","",SUMPRODUCT(($M$6:$M373&lt;&gt;"")*($R$6:$R373="")))</f>
        <v/>
      </c>
      <c r="F373" s="10" t="str">
        <f>IF(OR($K373="限特",$O373=""),"",SUMPRODUCT(($K$6:$K373&lt;&gt;"限特")*($O$6:$O373="○")))</f>
        <v/>
      </c>
      <c r="G373" s="10" t="str">
        <f>IF(OR($K373&lt;&gt;"限特",$O373&lt;&gt;"○"),"",SUMPRODUCT(($K$6:$K373="限特")*($O$6:$O373="○")))</f>
        <v/>
      </c>
      <c r="H373" s="9" t="str">
        <f t="shared" si="36"/>
        <v/>
      </c>
      <c r="I373" s="10" t="s">
        <v>384</v>
      </c>
      <c r="J373" s="9" t="str">
        <f t="shared" si="37"/>
        <v>政令市</v>
      </c>
      <c r="K373" s="10" t="s">
        <v>15</v>
      </c>
      <c r="L373" s="11" t="s">
        <v>385</v>
      </c>
      <c r="M373" s="15"/>
      <c r="N373" s="156"/>
      <c r="O373" s="13" t="s">
        <v>18</v>
      </c>
      <c r="P373" s="12" t="s">
        <v>14</v>
      </c>
      <c r="Q373" s="12" t="s">
        <v>14</v>
      </c>
      <c r="R373" s="12"/>
      <c r="S373" s="12" t="s">
        <v>14</v>
      </c>
      <c r="T373" s="12"/>
      <c r="U373" s="12"/>
      <c r="V373" s="31"/>
    </row>
    <row r="374" spans="1:22" ht="13.5" customHeight="1" x14ac:dyDescent="0.15">
      <c r="A374" s="30">
        <f t="shared" si="35"/>
        <v>369</v>
      </c>
      <c r="B374" s="10">
        <f>IF($N374="","",COUNTA($N$6:$N374))</f>
        <v>255</v>
      </c>
      <c r="C374" s="10" t="str">
        <f>IF(OR($K374="限特",$Q374="○"),"",SUMPRODUCT(($K$6:$K374&lt;&gt;"限特")*($Q$6:$Q374="")))</f>
        <v/>
      </c>
      <c r="D374" s="10" t="str">
        <f>IF(OR($K374&lt;&gt;"限特",$Q374="○"),"",SUMPRODUCT(($K$6:$K374="限特")*($Q$6:$Q374="")))</f>
        <v/>
      </c>
      <c r="E374" s="10" t="str">
        <f>IF($M374="","",SUMPRODUCT(($M$6:$M374&lt;&gt;"")*($R$6:$R374="")))</f>
        <v/>
      </c>
      <c r="F374" s="10">
        <f>IF(OR($K374="限特",$O374=""),"",SUMPRODUCT(($K$6:$K374&lt;&gt;"限特")*($O$6:$O374="○")))</f>
        <v>155</v>
      </c>
      <c r="G374" s="10" t="str">
        <f>IF(OR($K374&lt;&gt;"限特",$O374&lt;&gt;"○"),"",SUMPRODUCT(($K$6:$K374="限特")*($O$6:$O374="○")))</f>
        <v/>
      </c>
      <c r="H374" s="9" t="str">
        <f t="shared" si="36"/>
        <v/>
      </c>
      <c r="I374" s="10" t="s">
        <v>384</v>
      </c>
      <c r="J374" s="9" t="str">
        <f t="shared" si="37"/>
        <v>４条１項</v>
      </c>
      <c r="K374" s="10" t="s">
        <v>19</v>
      </c>
      <c r="L374" s="11" t="s">
        <v>386</v>
      </c>
      <c r="M374" s="15"/>
      <c r="N374" s="156" t="s">
        <v>17</v>
      </c>
      <c r="O374" s="13" t="s">
        <v>14</v>
      </c>
      <c r="P374" s="12" t="s">
        <v>14</v>
      </c>
      <c r="Q374" s="12" t="s">
        <v>14</v>
      </c>
      <c r="R374" s="12"/>
      <c r="S374" s="12" t="s">
        <v>14</v>
      </c>
      <c r="T374" s="12"/>
      <c r="U374" s="12"/>
      <c r="V374" s="31"/>
    </row>
    <row r="375" spans="1:22" ht="13.5" customHeight="1" x14ac:dyDescent="0.15">
      <c r="A375" s="30">
        <f t="shared" si="35"/>
        <v>370</v>
      </c>
      <c r="B375" s="10">
        <f>IF($N375="","",COUNTA($N$6:$N375))</f>
        <v>256</v>
      </c>
      <c r="C375" s="10" t="str">
        <f>IF(OR($K375="限特",$Q375="○"),"",SUMPRODUCT(($K$6:$K375&lt;&gt;"限特")*($Q$6:$Q375="")))</f>
        <v/>
      </c>
      <c r="D375" s="10" t="str">
        <f>IF(OR($K375&lt;&gt;"限特",$Q375="○"),"",SUMPRODUCT(($K$6:$K375="限特")*($Q$6:$Q375="")))</f>
        <v/>
      </c>
      <c r="E375" s="10" t="str">
        <f>IF($M375="","",SUMPRODUCT(($M$6:$M375&lt;&gt;"")*($R$6:$R375="")))</f>
        <v/>
      </c>
      <c r="F375" s="10">
        <f>IF(OR($K375="限特",$O375=""),"",SUMPRODUCT(($K$6:$K375&lt;&gt;"限特")*($O$6:$O375="○")))</f>
        <v>156</v>
      </c>
      <c r="G375" s="10" t="str">
        <f>IF(OR($K375&lt;&gt;"限特",$O375&lt;&gt;"○"),"",SUMPRODUCT(($K$6:$K375="限特")*($O$6:$O375="○")))</f>
        <v/>
      </c>
      <c r="H375" s="9" t="str">
        <f t="shared" si="36"/>
        <v/>
      </c>
      <c r="I375" s="10" t="s">
        <v>384</v>
      </c>
      <c r="J375" s="9" t="str">
        <f t="shared" si="37"/>
        <v>４条２項</v>
      </c>
      <c r="K375" s="10" t="s">
        <v>22</v>
      </c>
      <c r="L375" s="11" t="s">
        <v>387</v>
      </c>
      <c r="M375" s="15"/>
      <c r="N375" s="156" t="s">
        <v>17</v>
      </c>
      <c r="O375" s="13" t="s">
        <v>14</v>
      </c>
      <c r="P375" s="12" t="s">
        <v>14</v>
      </c>
      <c r="Q375" s="12" t="s">
        <v>14</v>
      </c>
      <c r="R375" s="12"/>
      <c r="S375" s="12" t="s">
        <v>14</v>
      </c>
      <c r="T375" s="12"/>
      <c r="U375" s="12"/>
      <c r="V375" s="31"/>
    </row>
    <row r="376" spans="1:22" ht="13.5" customHeight="1" x14ac:dyDescent="0.15">
      <c r="A376" s="30">
        <f t="shared" si="35"/>
        <v>371</v>
      </c>
      <c r="B376" s="10">
        <f>IF($N376="","",COUNTA($N$6:$N376))</f>
        <v>257</v>
      </c>
      <c r="C376" s="10" t="str">
        <f>IF(OR($K376="限特",$Q376="○"),"",SUMPRODUCT(($K$6:$K376&lt;&gt;"限特")*($Q$6:$Q376="")))</f>
        <v/>
      </c>
      <c r="D376" s="10" t="str">
        <f>IF(OR($K376&lt;&gt;"限特",$Q376="○"),"",SUMPRODUCT(($K$6:$K376="限特")*($Q$6:$Q376="")))</f>
        <v/>
      </c>
      <c r="E376" s="10" t="str">
        <f>IF($M376="","",SUMPRODUCT(($M$6:$M376&lt;&gt;"")*($R$6:$R376="")))</f>
        <v/>
      </c>
      <c r="F376" s="10">
        <f>IF(OR($K376="限特",$O376=""),"",SUMPRODUCT(($K$6:$K376&lt;&gt;"限特")*($O$6:$O376="○")))</f>
        <v>157</v>
      </c>
      <c r="G376" s="10" t="str">
        <f>IF(OR($K376&lt;&gt;"限特",$O376&lt;&gt;"○"),"",SUMPRODUCT(($K$6:$K376="限特")*($O$6:$O376="○")))</f>
        <v/>
      </c>
      <c r="H376" s="9" t="str">
        <f t="shared" si="36"/>
        <v/>
      </c>
      <c r="I376" s="10" t="s">
        <v>384</v>
      </c>
      <c r="J376" s="9" t="str">
        <f t="shared" si="37"/>
        <v>〃</v>
      </c>
      <c r="K376" s="10" t="s">
        <v>22</v>
      </c>
      <c r="L376" s="11" t="s">
        <v>388</v>
      </c>
      <c r="M376" s="15"/>
      <c r="N376" s="156" t="s">
        <v>17</v>
      </c>
      <c r="O376" s="13" t="s">
        <v>1047</v>
      </c>
      <c r="P376" s="12" t="s">
        <v>1047</v>
      </c>
      <c r="Q376" s="12" t="s">
        <v>1047</v>
      </c>
      <c r="R376" s="12"/>
      <c r="S376" s="12" t="s">
        <v>1047</v>
      </c>
      <c r="T376" s="12"/>
      <c r="U376" s="12"/>
      <c r="V376" s="31"/>
    </row>
    <row r="377" spans="1:22" ht="13.5" customHeight="1" x14ac:dyDescent="0.15">
      <c r="A377" s="30">
        <f t="shared" si="35"/>
        <v>372</v>
      </c>
      <c r="B377" s="10">
        <f>IF($N377="","",COUNTA($N$6:$N377))</f>
        <v>258</v>
      </c>
      <c r="C377" s="10" t="str">
        <f>IF(OR($K377="限特",$Q377="○"),"",SUMPRODUCT(($K$6:$K377&lt;&gt;"限特")*($Q$6:$Q377="")))</f>
        <v/>
      </c>
      <c r="D377" s="10" t="str">
        <f>IF(OR($K377&lt;&gt;"限特",$Q377="○"),"",SUMPRODUCT(($K$6:$K377="限特")*($Q$6:$Q377="")))</f>
        <v/>
      </c>
      <c r="E377" s="10" t="str">
        <f>IF($M377="","",SUMPRODUCT(($M$6:$M377&lt;&gt;"")*($R$6:$R377="")))</f>
        <v/>
      </c>
      <c r="F377" s="10">
        <f>IF(OR($K377="限特",$O377=""),"",SUMPRODUCT(($K$6:$K377&lt;&gt;"限特")*($O$6:$O377="○")))</f>
        <v>158</v>
      </c>
      <c r="G377" s="10" t="str">
        <f>IF(OR($K377&lt;&gt;"限特",$O377&lt;&gt;"○"),"",SUMPRODUCT(($K$6:$K377="限特")*($O$6:$O377="○")))</f>
        <v/>
      </c>
      <c r="H377" s="9" t="str">
        <f t="shared" si="36"/>
        <v/>
      </c>
      <c r="I377" s="10" t="s">
        <v>384</v>
      </c>
      <c r="J377" s="9" t="str">
        <f t="shared" si="37"/>
        <v>〃</v>
      </c>
      <c r="K377" s="10" t="s">
        <v>22</v>
      </c>
      <c r="L377" s="11" t="s">
        <v>389</v>
      </c>
      <c r="M377" s="15"/>
      <c r="N377" s="156" t="s">
        <v>17</v>
      </c>
      <c r="O377" s="13" t="s">
        <v>14</v>
      </c>
      <c r="P377" s="12" t="s">
        <v>14</v>
      </c>
      <c r="Q377" s="12" t="s">
        <v>14</v>
      </c>
      <c r="R377" s="12"/>
      <c r="S377" s="12" t="s">
        <v>14</v>
      </c>
      <c r="T377" s="12"/>
      <c r="U377" s="12"/>
      <c r="V377" s="31"/>
    </row>
    <row r="378" spans="1:22" ht="13.5" customHeight="1" x14ac:dyDescent="0.15">
      <c r="A378" s="30">
        <f t="shared" si="35"/>
        <v>373</v>
      </c>
      <c r="B378" s="10">
        <f>IF($N378="","",COUNTA($N$6:$N378))</f>
        <v>259</v>
      </c>
      <c r="C378" s="10">
        <f>IF(OR($K378="限特",$Q378="○"),"",SUMPRODUCT(($K$6:$K378&lt;&gt;"限特")*($Q$6:$Q378="")))</f>
        <v>8</v>
      </c>
      <c r="D378" s="10" t="str">
        <f>IF(OR($K378&lt;&gt;"限特",$Q378="○"),"",SUMPRODUCT(($K$6:$K378="限特")*($Q$6:$Q378="")))</f>
        <v/>
      </c>
      <c r="E378" s="10" t="str">
        <f>IF($M378="","",SUMPRODUCT(($M$6:$M378&lt;&gt;"")*($R$6:$R378="")))</f>
        <v/>
      </c>
      <c r="F378" s="10" t="str">
        <f>IF(OR($K378="限特",$O378=""),"",SUMPRODUCT(($K$6:$K378&lt;&gt;"限特")*($O$6:$O378="○")))</f>
        <v/>
      </c>
      <c r="G378" s="10" t="str">
        <f>IF(OR($K378&lt;&gt;"限特",$O378&lt;&gt;"○"),"",SUMPRODUCT(($K$6:$K378="限特")*($O$6:$O378="○")))</f>
        <v/>
      </c>
      <c r="H378" s="9" t="str">
        <f t="shared" si="36"/>
        <v/>
      </c>
      <c r="I378" s="10" t="s">
        <v>384</v>
      </c>
      <c r="J378" s="9" t="str">
        <f t="shared" si="37"/>
        <v>〃</v>
      </c>
      <c r="K378" s="10" t="s">
        <v>22</v>
      </c>
      <c r="L378" s="11" t="s">
        <v>390</v>
      </c>
      <c r="M378" s="15"/>
      <c r="N378" s="156" t="s">
        <v>17</v>
      </c>
      <c r="O378" s="13" t="s">
        <v>18</v>
      </c>
      <c r="P378" s="12" t="s">
        <v>18</v>
      </c>
      <c r="Q378" s="12" t="s">
        <v>18</v>
      </c>
      <c r="R378" s="12"/>
      <c r="S378" s="12"/>
      <c r="T378" s="12"/>
      <c r="U378" s="12"/>
      <c r="V378" s="31"/>
    </row>
    <row r="379" spans="1:22" ht="13.5" customHeight="1" x14ac:dyDescent="0.15">
      <c r="A379" s="30">
        <f t="shared" si="35"/>
        <v>374</v>
      </c>
      <c r="B379" s="10">
        <f>IF($N379="","",COUNTA($N$6:$N379))</f>
        <v>260</v>
      </c>
      <c r="C379" s="10" t="str">
        <f>IF(OR($K379="限特",$Q379="○"),"",SUMPRODUCT(($K$6:$K379&lt;&gt;"限特")*($Q$6:$Q379="")))</f>
        <v/>
      </c>
      <c r="D379" s="10" t="str">
        <f>IF(OR($K379&lt;&gt;"限特",$Q379="○"),"",SUMPRODUCT(($K$6:$K379="限特")*($Q$6:$Q379="")))</f>
        <v/>
      </c>
      <c r="E379" s="10" t="str">
        <f>IF($M379="","",SUMPRODUCT(($M$6:$M379&lt;&gt;"")*($R$6:$R379="")))</f>
        <v/>
      </c>
      <c r="F379" s="10">
        <f>IF(OR($K379="限特",$O379=""),"",SUMPRODUCT(($K$6:$K379&lt;&gt;"限特")*($O$6:$O379="○")))</f>
        <v>159</v>
      </c>
      <c r="G379" s="10" t="str">
        <f>IF(OR($K379&lt;&gt;"限特",$O379&lt;&gt;"○"),"",SUMPRODUCT(($K$6:$K379="限特")*($O$6:$O379="○")))</f>
        <v/>
      </c>
      <c r="H379" s="9" t="str">
        <f t="shared" si="36"/>
        <v/>
      </c>
      <c r="I379" s="10" t="s">
        <v>384</v>
      </c>
      <c r="J379" s="9" t="str">
        <f t="shared" si="37"/>
        <v>〃</v>
      </c>
      <c r="K379" s="10" t="s">
        <v>22</v>
      </c>
      <c r="L379" s="11" t="s">
        <v>391</v>
      </c>
      <c r="M379" s="15"/>
      <c r="N379" s="156" t="s">
        <v>17</v>
      </c>
      <c r="O379" s="13" t="s">
        <v>14</v>
      </c>
      <c r="P379" s="12" t="s">
        <v>14</v>
      </c>
      <c r="Q379" s="12" t="s">
        <v>14</v>
      </c>
      <c r="R379" s="12"/>
      <c r="S379" s="12" t="s">
        <v>14</v>
      </c>
      <c r="T379" s="12"/>
      <c r="U379" s="12"/>
      <c r="V379" s="31"/>
    </row>
    <row r="380" spans="1:22" ht="13.5" customHeight="1" x14ac:dyDescent="0.15">
      <c r="A380" s="30">
        <f t="shared" si="35"/>
        <v>375</v>
      </c>
      <c r="B380" s="10">
        <f>IF($N380="","",COUNTA($N$6:$N380))</f>
        <v>261</v>
      </c>
      <c r="C380" s="10" t="str">
        <f>IF(OR($K380="限特",$Q380="○"),"",SUMPRODUCT(($K$6:$K380&lt;&gt;"限特")*($Q$6:$Q380="")))</f>
        <v/>
      </c>
      <c r="D380" s="10" t="str">
        <f>IF(OR($K380&lt;&gt;"限特",$Q380="○"),"",SUMPRODUCT(($K$6:$K380="限特")*($Q$6:$Q380="")))</f>
        <v/>
      </c>
      <c r="E380" s="10">
        <f>IF($M380="","",SUMPRODUCT(($M$6:$M380&lt;&gt;"")*($R$6:$R380="")))</f>
        <v>0</v>
      </c>
      <c r="F380" s="10">
        <f>IF(OR($K380="限特",$O380=""),"",SUMPRODUCT(($K$6:$K380&lt;&gt;"限特")*($O$6:$O380="○")))</f>
        <v>160</v>
      </c>
      <c r="G380" s="10" t="str">
        <f>IF(OR($K380&lt;&gt;"限特",$O380&lt;&gt;"○"),"",SUMPRODUCT(($K$6:$K380="限特")*($O$6:$O380="○")))</f>
        <v/>
      </c>
      <c r="H380" s="9" t="str">
        <f t="shared" si="36"/>
        <v>広島県</v>
      </c>
      <c r="I380" s="10" t="s">
        <v>392</v>
      </c>
      <c r="J380" s="9" t="str">
        <f t="shared" si="37"/>
        <v>都道府県</v>
      </c>
      <c r="K380" s="10" t="s">
        <v>13</v>
      </c>
      <c r="L380" s="11" t="s">
        <v>392</v>
      </c>
      <c r="M380" s="15" t="s">
        <v>465</v>
      </c>
      <c r="N380" s="156" t="s">
        <v>464</v>
      </c>
      <c r="O380" s="13" t="s">
        <v>14</v>
      </c>
      <c r="P380" s="12" t="s">
        <v>14</v>
      </c>
      <c r="Q380" s="12" t="s">
        <v>14</v>
      </c>
      <c r="R380" s="12" t="s">
        <v>14</v>
      </c>
      <c r="S380" s="12" t="s">
        <v>14</v>
      </c>
      <c r="T380" s="12"/>
      <c r="U380" s="12" t="s">
        <v>14</v>
      </c>
      <c r="V380" s="31"/>
    </row>
    <row r="381" spans="1:22" ht="13.5" customHeight="1" x14ac:dyDescent="0.15">
      <c r="A381" s="30">
        <f t="shared" si="35"/>
        <v>376</v>
      </c>
      <c r="B381" s="10">
        <f>IF($N381="","",COUNTA($N$6:$N381))</f>
        <v>262</v>
      </c>
      <c r="C381" s="10" t="str">
        <f>IF(OR($K381="限特",$Q381="○"),"",SUMPRODUCT(($K$6:$K381&lt;&gt;"限特")*($Q$6:$Q381="")))</f>
        <v/>
      </c>
      <c r="D381" s="10" t="str">
        <f>IF(OR($K381&lt;&gt;"限特",$Q381="○"),"",SUMPRODUCT(($K$6:$K381="限特")*($Q$6:$Q381="")))</f>
        <v/>
      </c>
      <c r="E381" s="10" t="str">
        <f>IF($M381="","",SUMPRODUCT(($M$6:$M381&lt;&gt;"")*($R$6:$R381="")))</f>
        <v/>
      </c>
      <c r="F381" s="10">
        <f>IF(OR($K381="限特",$O381=""),"",SUMPRODUCT(($K$6:$K381&lt;&gt;"限特")*($O$6:$O381="○")))</f>
        <v>161</v>
      </c>
      <c r="G381" s="10" t="str">
        <f>IF(OR($K381&lt;&gt;"限特",$O381&lt;&gt;"○"),"",SUMPRODUCT(($K$6:$K381="限特")*($O$6:$O381="○")))</f>
        <v/>
      </c>
      <c r="H381" s="9" t="str">
        <f t="shared" si="36"/>
        <v/>
      </c>
      <c r="I381" s="10" t="s">
        <v>392</v>
      </c>
      <c r="J381" s="9" t="str">
        <f t="shared" si="37"/>
        <v>政令市</v>
      </c>
      <c r="K381" s="10" t="s">
        <v>15</v>
      </c>
      <c r="L381" s="11" t="s">
        <v>393</v>
      </c>
      <c r="M381" s="15"/>
      <c r="N381" s="156" t="s">
        <v>17</v>
      </c>
      <c r="O381" s="13" t="s">
        <v>14</v>
      </c>
      <c r="P381" s="12" t="s">
        <v>14</v>
      </c>
      <c r="Q381" s="12" t="s">
        <v>14</v>
      </c>
      <c r="R381" s="12"/>
      <c r="S381" s="12" t="s">
        <v>14</v>
      </c>
      <c r="T381" s="12"/>
      <c r="U381" s="12"/>
      <c r="V381" s="31"/>
    </row>
    <row r="382" spans="1:22" ht="13.5" customHeight="1" x14ac:dyDescent="0.15">
      <c r="A382" s="30">
        <f t="shared" si="35"/>
        <v>377</v>
      </c>
      <c r="B382" s="10">
        <f>IF($N382="","",COUNTA($N$6:$N382))</f>
        <v>263</v>
      </c>
      <c r="C382" s="10" t="str">
        <f>IF(OR($K382="限特",$Q382="○"),"",SUMPRODUCT(($K$6:$K382&lt;&gt;"限特")*($Q$6:$Q382="")))</f>
        <v/>
      </c>
      <c r="D382" s="10" t="str">
        <f>IF(OR($K382&lt;&gt;"限特",$Q382="○"),"",SUMPRODUCT(($K$6:$K382="限特")*($Q$6:$Q382="")))</f>
        <v/>
      </c>
      <c r="E382" s="10" t="str">
        <f>IF($M382="","",SUMPRODUCT(($M$6:$M382&lt;&gt;"")*($R$6:$R382="")))</f>
        <v/>
      </c>
      <c r="F382" s="10">
        <f>IF(OR($K382="限特",$O382=""),"",SUMPRODUCT(($K$6:$K382&lt;&gt;"限特")*($O$6:$O382="○")))</f>
        <v>162</v>
      </c>
      <c r="G382" s="10" t="str">
        <f>IF(OR($K382&lt;&gt;"限特",$O382&lt;&gt;"○"),"",SUMPRODUCT(($K$6:$K382="限特")*($O$6:$O382="○")))</f>
        <v/>
      </c>
      <c r="H382" s="9" t="str">
        <f t="shared" si="36"/>
        <v/>
      </c>
      <c r="I382" s="10" t="s">
        <v>392</v>
      </c>
      <c r="J382" s="9" t="str">
        <f t="shared" si="37"/>
        <v>４条１項</v>
      </c>
      <c r="K382" s="10" t="s">
        <v>19</v>
      </c>
      <c r="L382" s="11" t="s">
        <v>394</v>
      </c>
      <c r="M382" s="15"/>
      <c r="N382" s="156" t="s">
        <v>17</v>
      </c>
      <c r="O382" s="13" t="s">
        <v>14</v>
      </c>
      <c r="P382" s="12" t="s">
        <v>14</v>
      </c>
      <c r="Q382" s="12" t="s">
        <v>14</v>
      </c>
      <c r="R382" s="12"/>
      <c r="S382" s="12" t="s">
        <v>14</v>
      </c>
      <c r="T382" s="12"/>
      <c r="U382" s="12"/>
      <c r="V382" s="31"/>
    </row>
    <row r="383" spans="1:22" ht="13.5" customHeight="1" x14ac:dyDescent="0.15">
      <c r="A383" s="30">
        <f t="shared" si="35"/>
        <v>378</v>
      </c>
      <c r="B383" s="10">
        <f>IF($N383="","",COUNTA($N$6:$N383))</f>
        <v>264</v>
      </c>
      <c r="C383" s="10" t="str">
        <f>IF(OR($K383="限特",$Q383="○"),"",SUMPRODUCT(($K$6:$K383&lt;&gt;"限特")*($Q$6:$Q383="")))</f>
        <v/>
      </c>
      <c r="D383" s="10" t="str">
        <f>IF(OR($K383&lt;&gt;"限特",$Q383="○"),"",SUMPRODUCT(($K$6:$K383="限特")*($Q$6:$Q383="")))</f>
        <v/>
      </c>
      <c r="E383" s="10" t="str">
        <f>IF($M383="","",SUMPRODUCT(($M$6:$M383&lt;&gt;"")*($R$6:$R383="")))</f>
        <v/>
      </c>
      <c r="F383" s="10">
        <f>IF(OR($K383="限特",$O383=""),"",SUMPRODUCT(($K$6:$K383&lt;&gt;"限特")*($O$6:$O383="○")))</f>
        <v>163</v>
      </c>
      <c r="G383" s="10" t="str">
        <f>IF(OR($K383&lt;&gt;"限特",$O383&lt;&gt;"○"),"",SUMPRODUCT(($K$6:$K383="限特")*($O$6:$O383="○")))</f>
        <v/>
      </c>
      <c r="H383" s="9" t="str">
        <f t="shared" si="36"/>
        <v/>
      </c>
      <c r="I383" s="10" t="s">
        <v>392</v>
      </c>
      <c r="J383" s="9" t="str">
        <f t="shared" si="37"/>
        <v>４条２項</v>
      </c>
      <c r="K383" s="10" t="s">
        <v>22</v>
      </c>
      <c r="L383" s="11" t="s">
        <v>395</v>
      </c>
      <c r="M383" s="15"/>
      <c r="N383" s="156" t="s">
        <v>17</v>
      </c>
      <c r="O383" s="13" t="s">
        <v>14</v>
      </c>
      <c r="P383" s="12" t="s">
        <v>14</v>
      </c>
      <c r="Q383" s="12" t="s">
        <v>14</v>
      </c>
      <c r="R383" s="12"/>
      <c r="S383" s="12" t="s">
        <v>14</v>
      </c>
      <c r="T383" s="12"/>
      <c r="U383" s="12"/>
      <c r="V383" s="31"/>
    </row>
    <row r="384" spans="1:22" ht="13.5" customHeight="1" x14ac:dyDescent="0.15">
      <c r="A384" s="30">
        <f t="shared" si="35"/>
        <v>379</v>
      </c>
      <c r="B384" s="10" t="str">
        <f>IF($N384="","",COUNTA($N$6:$N384))</f>
        <v/>
      </c>
      <c r="C384" s="10" t="str">
        <f>IF(OR($K384="限特",$Q384="○"),"",SUMPRODUCT(($K$6:$K384&lt;&gt;"限特")*($Q$6:$Q384="")))</f>
        <v/>
      </c>
      <c r="D384" s="10" t="str">
        <f>IF(OR($K384&lt;&gt;"限特",$Q384="○"),"",SUMPRODUCT(($K$6:$K384="限特")*($Q$6:$Q384="")))</f>
        <v/>
      </c>
      <c r="E384" s="10" t="str">
        <f>IF($M384="","",SUMPRODUCT(($M$6:$M384&lt;&gt;"")*($R$6:$R384="")))</f>
        <v/>
      </c>
      <c r="F384" s="10">
        <f>IF(OR($K384="限特",$O384=""),"",SUMPRODUCT(($K$6:$K384&lt;&gt;"限特")*($O$6:$O384="○")))</f>
        <v>164</v>
      </c>
      <c r="G384" s="10" t="str">
        <f>IF(OR($K384&lt;&gt;"限特",$O384&lt;&gt;"○"),"",SUMPRODUCT(($K$6:$K384="限特")*($O$6:$O384="○")))</f>
        <v/>
      </c>
      <c r="H384" s="9" t="str">
        <f t="shared" si="36"/>
        <v/>
      </c>
      <c r="I384" s="10" t="s">
        <v>392</v>
      </c>
      <c r="J384" s="9" t="str">
        <f t="shared" si="37"/>
        <v>〃</v>
      </c>
      <c r="K384" s="10" t="s">
        <v>22</v>
      </c>
      <c r="L384" s="11" t="s">
        <v>396</v>
      </c>
      <c r="M384" s="15"/>
      <c r="N384" s="156"/>
      <c r="O384" s="13" t="s">
        <v>14</v>
      </c>
      <c r="P384" s="12" t="s">
        <v>14</v>
      </c>
      <c r="Q384" s="12" t="s">
        <v>14</v>
      </c>
      <c r="R384" s="12"/>
      <c r="S384" s="12" t="s">
        <v>14</v>
      </c>
      <c r="T384" s="12"/>
      <c r="U384" s="12"/>
      <c r="V384" s="31"/>
    </row>
    <row r="385" spans="1:22" ht="13.5" customHeight="1" x14ac:dyDescent="0.15">
      <c r="A385" s="30">
        <f t="shared" si="35"/>
        <v>380</v>
      </c>
      <c r="B385" s="10" t="str">
        <f>IF($N385="","",COUNTA($N$6:$N385))</f>
        <v/>
      </c>
      <c r="C385" s="10" t="str">
        <f>IF(OR($K385="限特",$Q385="○"),"",SUMPRODUCT(($K$6:$K385&lt;&gt;"限特")*($Q$6:$Q385="")))</f>
        <v/>
      </c>
      <c r="D385" s="10" t="str">
        <f>IF(OR($K385&lt;&gt;"限特",$Q385="○"),"",SUMPRODUCT(($K$6:$K385="限特")*($Q$6:$Q385="")))</f>
        <v/>
      </c>
      <c r="E385" s="10" t="str">
        <f>IF($M385="","",SUMPRODUCT(($M$6:$M385&lt;&gt;"")*($R$6:$R385="")))</f>
        <v/>
      </c>
      <c r="F385" s="10">
        <f>IF(OR($K385="限特",$O385=""),"",SUMPRODUCT(($K$6:$K385&lt;&gt;"限特")*($O$6:$O385="○")))</f>
        <v>165</v>
      </c>
      <c r="G385" s="10" t="str">
        <f>IF(OR($K385&lt;&gt;"限特",$O385&lt;&gt;"○"),"",SUMPRODUCT(($K$6:$K385="限特")*($O$6:$O385="○")))</f>
        <v/>
      </c>
      <c r="H385" s="9" t="str">
        <f t="shared" si="36"/>
        <v/>
      </c>
      <c r="I385" s="10" t="s">
        <v>392</v>
      </c>
      <c r="J385" s="9" t="str">
        <f t="shared" si="37"/>
        <v>〃</v>
      </c>
      <c r="K385" s="10" t="s">
        <v>22</v>
      </c>
      <c r="L385" s="11" t="s">
        <v>397</v>
      </c>
      <c r="M385" s="15"/>
      <c r="N385" s="156"/>
      <c r="O385" s="13" t="s">
        <v>14</v>
      </c>
      <c r="P385" s="12" t="s">
        <v>14</v>
      </c>
      <c r="Q385" s="12" t="s">
        <v>14</v>
      </c>
      <c r="R385" s="12"/>
      <c r="S385" s="12" t="s">
        <v>14</v>
      </c>
      <c r="T385" s="12"/>
      <c r="U385" s="12"/>
      <c r="V385" s="31"/>
    </row>
    <row r="386" spans="1:22" ht="13.5" customHeight="1" x14ac:dyDescent="0.15">
      <c r="A386" s="30">
        <f t="shared" si="35"/>
        <v>381</v>
      </c>
      <c r="B386" s="10" t="str">
        <f>IF($N386="","",COUNTA($N$6:$N386))</f>
        <v/>
      </c>
      <c r="C386" s="10" t="str">
        <f>IF(OR($K386="限特",$Q386="○"),"",SUMPRODUCT(($K$6:$K386&lt;&gt;"限特")*($Q$6:$Q386="")))</f>
        <v/>
      </c>
      <c r="D386" s="10" t="str">
        <f>IF(OR($K386&lt;&gt;"限特",$Q386="○"),"",SUMPRODUCT(($K$6:$K386="限特")*($Q$6:$Q386="")))</f>
        <v/>
      </c>
      <c r="E386" s="10" t="str">
        <f>IF($M386="","",SUMPRODUCT(($M$6:$M386&lt;&gt;"")*($R$6:$R386="")))</f>
        <v/>
      </c>
      <c r="F386" s="10">
        <f>IF(OR($K386="限特",$O386=""),"",SUMPRODUCT(($K$6:$K386&lt;&gt;"限特")*($O$6:$O386="○")))</f>
        <v>166</v>
      </c>
      <c r="G386" s="10" t="str">
        <f>IF(OR($K386&lt;&gt;"限特",$O386&lt;&gt;"○"),"",SUMPRODUCT(($K$6:$K386="限特")*($O$6:$O386="○")))</f>
        <v/>
      </c>
      <c r="H386" s="9" t="str">
        <f t="shared" si="36"/>
        <v/>
      </c>
      <c r="I386" s="10" t="s">
        <v>392</v>
      </c>
      <c r="J386" s="9" t="str">
        <f t="shared" si="37"/>
        <v>〃</v>
      </c>
      <c r="K386" s="10" t="s">
        <v>22</v>
      </c>
      <c r="L386" s="11" t="s">
        <v>398</v>
      </c>
      <c r="M386" s="15"/>
      <c r="N386" s="156"/>
      <c r="O386" s="13" t="s">
        <v>14</v>
      </c>
      <c r="P386" s="12" t="s">
        <v>14</v>
      </c>
      <c r="Q386" s="12" t="s">
        <v>14</v>
      </c>
      <c r="R386" s="12"/>
      <c r="S386" s="12" t="s">
        <v>14</v>
      </c>
      <c r="T386" s="12"/>
      <c r="U386" s="12"/>
      <c r="V386" s="31"/>
    </row>
    <row r="387" spans="1:22" ht="13.5" customHeight="1" x14ac:dyDescent="0.15">
      <c r="A387" s="30">
        <f t="shared" ref="A387:A450" si="38">IF($L387&lt;&gt;"",ROW($L387)-(ROW(L$6)-1))</f>
        <v>382</v>
      </c>
      <c r="B387" s="10">
        <f>IF($N387="","",COUNTA($N$6:$N387))</f>
        <v>265</v>
      </c>
      <c r="C387" s="10" t="str">
        <f>IF(OR($K387="限特",$Q387="○"),"",SUMPRODUCT(($K$6:$K387&lt;&gt;"限特")*($Q$6:$Q387="")))</f>
        <v/>
      </c>
      <c r="D387" s="10" t="str">
        <f>IF(OR($K387&lt;&gt;"限特",$Q387="○"),"",SUMPRODUCT(($K$6:$K387="限特")*($Q$6:$Q387="")))</f>
        <v/>
      </c>
      <c r="E387" s="10" t="str">
        <f>IF($M387="","",SUMPRODUCT(($M$6:$M387&lt;&gt;"")*($R$6:$R387="")))</f>
        <v/>
      </c>
      <c r="F387" s="10">
        <f>IF(OR($K387="限特",$O387=""),"",SUMPRODUCT(($K$6:$K387&lt;&gt;"限特")*($O$6:$O387="○")))</f>
        <v>167</v>
      </c>
      <c r="G387" s="10" t="str">
        <f>IF(OR($K387&lt;&gt;"限特",$O387&lt;&gt;"○"),"",SUMPRODUCT(($K$6:$K387="限特")*($O$6:$O387="○")))</f>
        <v/>
      </c>
      <c r="H387" s="9" t="str">
        <f t="shared" ref="H387:H450" si="39">IF(I387&lt;&gt;I386,I387,"")</f>
        <v/>
      </c>
      <c r="I387" s="10" t="s">
        <v>392</v>
      </c>
      <c r="J387" s="9" t="str">
        <f t="shared" ref="J387:J451" si="40">IF(K387&lt;&gt;K386,K387,"〃")</f>
        <v>〃</v>
      </c>
      <c r="K387" s="10" t="s">
        <v>22</v>
      </c>
      <c r="L387" s="11" t="s">
        <v>399</v>
      </c>
      <c r="M387" s="15"/>
      <c r="N387" s="156" t="s">
        <v>17</v>
      </c>
      <c r="O387" s="13" t="s">
        <v>14</v>
      </c>
      <c r="P387" s="12" t="s">
        <v>14</v>
      </c>
      <c r="Q387" s="12" t="s">
        <v>14</v>
      </c>
      <c r="R387" s="12"/>
      <c r="S387" s="12" t="s">
        <v>14</v>
      </c>
      <c r="T387" s="12"/>
      <c r="U387" s="12"/>
      <c r="V387" s="31"/>
    </row>
    <row r="388" spans="1:22" ht="13.5" customHeight="1" x14ac:dyDescent="0.15">
      <c r="A388" s="30">
        <f t="shared" si="38"/>
        <v>383</v>
      </c>
      <c r="B388" s="10">
        <f>IF($N388="","",COUNTA($N$6:$N388))</f>
        <v>266</v>
      </c>
      <c r="C388" s="10" t="str">
        <f>IF(OR($K388="限特",$Q388="○"),"",SUMPRODUCT(($K$6:$K388&lt;&gt;"限特")*($Q$6:$Q388="")))</f>
        <v/>
      </c>
      <c r="D388" s="10" t="str">
        <f>IF(OR($K388&lt;&gt;"限特",$Q388="○"),"",SUMPRODUCT(($K$6:$K388="限特")*($Q$6:$Q388="")))</f>
        <v/>
      </c>
      <c r="E388" s="10" t="str">
        <f>IF($M388="","",SUMPRODUCT(($M$6:$M388&lt;&gt;"")*($R$6:$R388="")))</f>
        <v/>
      </c>
      <c r="F388" s="10" t="str">
        <f>IF(OR($K388="限特",$O388=""),"",SUMPRODUCT(($K$6:$K388&lt;&gt;"限特")*($O$6:$O388="○")))</f>
        <v/>
      </c>
      <c r="G388" s="10">
        <f>IF(OR($K388&lt;&gt;"限特",$O388&lt;&gt;"○"),"",SUMPRODUCT(($K$6:$K388="限特")*($O$6:$O388="○")))</f>
        <v>64</v>
      </c>
      <c r="H388" s="9" t="str">
        <f t="shared" si="39"/>
        <v/>
      </c>
      <c r="I388" s="10" t="s">
        <v>392</v>
      </c>
      <c r="J388" s="9" t="str">
        <f t="shared" si="40"/>
        <v>限特</v>
      </c>
      <c r="K388" s="10" t="s">
        <v>30</v>
      </c>
      <c r="L388" s="11" t="s">
        <v>400</v>
      </c>
      <c r="M388" s="15"/>
      <c r="N388" s="156" t="s">
        <v>17</v>
      </c>
      <c r="O388" s="13" t="s">
        <v>14</v>
      </c>
      <c r="P388" s="12" t="s">
        <v>14</v>
      </c>
      <c r="Q388" s="12" t="s">
        <v>14</v>
      </c>
      <c r="R388" s="12"/>
      <c r="S388" s="12" t="s">
        <v>14</v>
      </c>
      <c r="T388" s="12"/>
      <c r="U388" s="12"/>
      <c r="V388" s="31"/>
    </row>
    <row r="389" spans="1:22" ht="13.5" customHeight="1" x14ac:dyDescent="0.15">
      <c r="A389" s="30">
        <f t="shared" si="38"/>
        <v>384</v>
      </c>
      <c r="B389" s="10">
        <f>IF($N389="","",COUNTA($N$6:$N389))</f>
        <v>267</v>
      </c>
      <c r="C389" s="10" t="str">
        <f>IF(OR($K389="限特",$Q389="○"),"",SUMPRODUCT(($K$6:$K389&lt;&gt;"限特")*($Q$6:$Q389="")))</f>
        <v/>
      </c>
      <c r="D389" s="10" t="str">
        <f>IF(OR($K389&lt;&gt;"限特",$Q389="○"),"",SUMPRODUCT(($K$6:$K389="限特")*($Q$6:$Q389="")))</f>
        <v/>
      </c>
      <c r="E389" s="10" t="str">
        <f>IF($M389="","",SUMPRODUCT(($M$6:$M389&lt;&gt;"")*($R$6:$R389="")))</f>
        <v/>
      </c>
      <c r="F389" s="10">
        <f>IF(OR($K389="限特",$O389=""),"",SUMPRODUCT(($K$6:$K389&lt;&gt;"限特")*($O$6:$O389="○")))</f>
        <v>168</v>
      </c>
      <c r="G389" s="10" t="str">
        <f>IF(OR($K389&lt;&gt;"限特",$O389&lt;&gt;"○"),"",SUMPRODUCT(($K$6:$K389="限特")*($O$6:$O389="○")))</f>
        <v/>
      </c>
      <c r="H389" s="9" t="str">
        <f t="shared" si="39"/>
        <v>山口県</v>
      </c>
      <c r="I389" s="10" t="s">
        <v>401</v>
      </c>
      <c r="J389" s="9" t="str">
        <f t="shared" si="40"/>
        <v>都道府県</v>
      </c>
      <c r="K389" s="10" t="s">
        <v>13</v>
      </c>
      <c r="L389" s="11" t="s">
        <v>401</v>
      </c>
      <c r="M389" s="15"/>
      <c r="N389" s="156" t="s">
        <v>17</v>
      </c>
      <c r="O389" s="13" t="s">
        <v>14</v>
      </c>
      <c r="P389" s="12" t="s">
        <v>14</v>
      </c>
      <c r="Q389" s="12" t="s">
        <v>14</v>
      </c>
      <c r="R389" s="12"/>
      <c r="S389" s="12" t="s">
        <v>14</v>
      </c>
      <c r="T389" s="12"/>
      <c r="U389" s="12"/>
      <c r="V389" s="31"/>
    </row>
    <row r="390" spans="1:22" ht="13.5" customHeight="1" x14ac:dyDescent="0.15">
      <c r="A390" s="30">
        <f t="shared" si="38"/>
        <v>385</v>
      </c>
      <c r="B390" s="10" t="str">
        <f>IF($N390="","",COUNTA($N$6:$N390))</f>
        <v/>
      </c>
      <c r="C390" s="10" t="str">
        <f>IF(OR($K390="限特",$Q390="○"),"",SUMPRODUCT(($K$6:$K390&lt;&gt;"限特")*($Q$6:$Q390="")))</f>
        <v/>
      </c>
      <c r="D390" s="10" t="str">
        <f>IF(OR($K390&lt;&gt;"限特",$Q390="○"),"",SUMPRODUCT(($K$6:$K390="限特")*($Q$6:$Q390="")))</f>
        <v/>
      </c>
      <c r="E390" s="10" t="str">
        <f>IF($M390="","",SUMPRODUCT(($M$6:$M390&lt;&gt;"")*($R$6:$R390="")))</f>
        <v/>
      </c>
      <c r="F390" s="10">
        <f>IF(OR($K390="限特",$O390=""),"",SUMPRODUCT(($K$6:$K390&lt;&gt;"限特")*($O$6:$O390="○")))</f>
        <v>169</v>
      </c>
      <c r="G390" s="10" t="str">
        <f>IF(OR($K390&lt;&gt;"限特",$O390&lt;&gt;"○"),"",SUMPRODUCT(($K$6:$K390="限特")*($O$6:$O390="○")))</f>
        <v/>
      </c>
      <c r="H390" s="9" t="str">
        <f t="shared" si="39"/>
        <v/>
      </c>
      <c r="I390" s="10" t="s">
        <v>401</v>
      </c>
      <c r="J390" s="9" t="str">
        <f t="shared" si="40"/>
        <v>４条１項</v>
      </c>
      <c r="K390" s="10" t="s">
        <v>19</v>
      </c>
      <c r="L390" s="11" t="s">
        <v>402</v>
      </c>
      <c r="M390" s="15"/>
      <c r="N390" s="156"/>
      <c r="O390" s="13" t="s">
        <v>14</v>
      </c>
      <c r="P390" s="12" t="s">
        <v>14</v>
      </c>
      <c r="Q390" s="12" t="s">
        <v>14</v>
      </c>
      <c r="R390" s="12"/>
      <c r="S390" s="12" t="s">
        <v>14</v>
      </c>
      <c r="T390" s="12"/>
      <c r="U390" s="12"/>
      <c r="V390" s="31"/>
    </row>
    <row r="391" spans="1:22" ht="13.5" customHeight="1" x14ac:dyDescent="0.15">
      <c r="A391" s="30">
        <f t="shared" si="38"/>
        <v>386</v>
      </c>
      <c r="B391" s="10">
        <f>IF($N391="","",COUNTA($N$6:$N391))</f>
        <v>268</v>
      </c>
      <c r="C391" s="10" t="str">
        <f>IF(OR($K391="限特",$Q391="○"),"",SUMPRODUCT(($K$6:$K391&lt;&gt;"限特")*($Q$6:$Q391="")))</f>
        <v/>
      </c>
      <c r="D391" s="10" t="str">
        <f>IF(OR($K391&lt;&gt;"限特",$Q391="○"),"",SUMPRODUCT(($K$6:$K391="限特")*($Q$6:$Q391="")))</f>
        <v/>
      </c>
      <c r="E391" s="10" t="str">
        <f>IF($M391="","",SUMPRODUCT(($M$6:$M391&lt;&gt;"")*($R$6:$R391="")))</f>
        <v/>
      </c>
      <c r="F391" s="10">
        <f>IF(OR($K391="限特",$O391=""),"",SUMPRODUCT(($K$6:$K391&lt;&gt;"限特")*($O$6:$O391="○")))</f>
        <v>170</v>
      </c>
      <c r="G391" s="10" t="str">
        <f>IF(OR($K391&lt;&gt;"限特",$O391&lt;&gt;"○"),"",SUMPRODUCT(($K$6:$K391="限特")*($O$6:$O391="○")))</f>
        <v/>
      </c>
      <c r="H391" s="9" t="str">
        <f t="shared" si="39"/>
        <v/>
      </c>
      <c r="I391" s="10" t="s">
        <v>401</v>
      </c>
      <c r="J391" s="9" t="str">
        <f t="shared" si="40"/>
        <v>４条２項</v>
      </c>
      <c r="K391" s="10" t="s">
        <v>22</v>
      </c>
      <c r="L391" s="11" t="s">
        <v>403</v>
      </c>
      <c r="M391" s="15"/>
      <c r="N391" s="156" t="s">
        <v>17</v>
      </c>
      <c r="O391" s="13" t="s">
        <v>14</v>
      </c>
      <c r="P391" s="12" t="s">
        <v>14</v>
      </c>
      <c r="Q391" s="12" t="s">
        <v>14</v>
      </c>
      <c r="R391" s="12"/>
      <c r="S391" s="12" t="s">
        <v>14</v>
      </c>
      <c r="T391" s="12"/>
      <c r="U391" s="12"/>
      <c r="V391" s="31"/>
    </row>
    <row r="392" spans="1:22" ht="13.5" customHeight="1" x14ac:dyDescent="0.15">
      <c r="A392" s="30">
        <f t="shared" si="38"/>
        <v>387</v>
      </c>
      <c r="B392" s="10">
        <f>IF($N392="","",COUNTA($N$6:$N392))</f>
        <v>269</v>
      </c>
      <c r="C392" s="10" t="str">
        <f>IF(OR($K392="限特",$Q392="○"),"",SUMPRODUCT(($K$6:$K392&lt;&gt;"限特")*($Q$6:$Q392="")))</f>
        <v/>
      </c>
      <c r="D392" s="10" t="str">
        <f>IF(OR($K392&lt;&gt;"限特",$Q392="○"),"",SUMPRODUCT(($K$6:$K392="限特")*($Q$6:$Q392="")))</f>
        <v/>
      </c>
      <c r="E392" s="10" t="str">
        <f>IF($M392="","",SUMPRODUCT(($M$6:$M392&lt;&gt;"")*($R$6:$R392="")))</f>
        <v/>
      </c>
      <c r="F392" s="10">
        <f>IF(OR($K392="限特",$O392=""),"",SUMPRODUCT(($K$6:$K392&lt;&gt;"限特")*($O$6:$O392="○")))</f>
        <v>171</v>
      </c>
      <c r="G392" s="10" t="str">
        <f>IF(OR($K392&lt;&gt;"限特",$O392&lt;&gt;"○"),"",SUMPRODUCT(($K$6:$K392="限特")*($O$6:$O392="○")))</f>
        <v/>
      </c>
      <c r="H392" s="9" t="str">
        <f t="shared" si="39"/>
        <v/>
      </c>
      <c r="I392" s="10" t="s">
        <v>401</v>
      </c>
      <c r="J392" s="9" t="str">
        <f t="shared" si="40"/>
        <v>〃</v>
      </c>
      <c r="K392" s="10" t="s">
        <v>22</v>
      </c>
      <c r="L392" s="11" t="s">
        <v>404</v>
      </c>
      <c r="M392" s="15"/>
      <c r="N392" s="156" t="s">
        <v>17</v>
      </c>
      <c r="O392" s="13" t="s">
        <v>14</v>
      </c>
      <c r="P392" s="12" t="s">
        <v>14</v>
      </c>
      <c r="Q392" s="12" t="s">
        <v>14</v>
      </c>
      <c r="R392" s="12"/>
      <c r="S392" s="12" t="s">
        <v>14</v>
      </c>
      <c r="T392" s="12"/>
      <c r="U392" s="12"/>
      <c r="V392" s="31"/>
    </row>
    <row r="393" spans="1:22" ht="13.5" customHeight="1" x14ac:dyDescent="0.15">
      <c r="A393" s="30">
        <f t="shared" si="38"/>
        <v>388</v>
      </c>
      <c r="B393" s="10">
        <f>IF($N393="","",COUNTA($N$6:$N393))</f>
        <v>270</v>
      </c>
      <c r="C393" s="10" t="str">
        <f>IF(OR($K393="限特",$Q393="○"),"",SUMPRODUCT(($K$6:$K393&lt;&gt;"限特")*($Q$6:$Q393="")))</f>
        <v/>
      </c>
      <c r="D393" s="10" t="str">
        <f>IF(OR($K393&lt;&gt;"限特",$Q393="○"),"",SUMPRODUCT(($K$6:$K393="限特")*($Q$6:$Q393="")))</f>
        <v/>
      </c>
      <c r="E393" s="10" t="str">
        <f>IF($M393="","",SUMPRODUCT(($M$6:$M393&lt;&gt;"")*($R$6:$R393="")))</f>
        <v/>
      </c>
      <c r="F393" s="10">
        <f>IF(OR($K393="限特",$O393=""),"",SUMPRODUCT(($K$6:$K393&lt;&gt;"限特")*($O$6:$O393="○")))</f>
        <v>172</v>
      </c>
      <c r="G393" s="10" t="str">
        <f>IF(OR($K393&lt;&gt;"限特",$O393&lt;&gt;"○"),"",SUMPRODUCT(($K$6:$K393="限特")*($O$6:$O393="○")))</f>
        <v/>
      </c>
      <c r="H393" s="9" t="str">
        <f t="shared" si="39"/>
        <v/>
      </c>
      <c r="I393" s="10" t="s">
        <v>401</v>
      </c>
      <c r="J393" s="9" t="str">
        <f t="shared" si="40"/>
        <v>〃</v>
      </c>
      <c r="K393" s="10" t="s">
        <v>22</v>
      </c>
      <c r="L393" s="11" t="s">
        <v>405</v>
      </c>
      <c r="M393" s="15"/>
      <c r="N393" s="156" t="s">
        <v>17</v>
      </c>
      <c r="O393" s="13" t="s">
        <v>14</v>
      </c>
      <c r="P393" s="12" t="s">
        <v>14</v>
      </c>
      <c r="Q393" s="12" t="s">
        <v>14</v>
      </c>
      <c r="R393" s="12"/>
      <c r="S393" s="12" t="s">
        <v>14</v>
      </c>
      <c r="T393" s="12"/>
      <c r="U393" s="12"/>
      <c r="V393" s="31"/>
    </row>
    <row r="394" spans="1:22" ht="13.5" customHeight="1" x14ac:dyDescent="0.15">
      <c r="A394" s="30">
        <f t="shared" si="38"/>
        <v>389</v>
      </c>
      <c r="B394" s="10">
        <f>IF($N394="","",COUNTA($N$6:$N394))</f>
        <v>271</v>
      </c>
      <c r="C394" s="10" t="str">
        <f>IF(OR($K394="限特",$Q394="○"),"",SUMPRODUCT(($K$6:$K394&lt;&gt;"限特")*($Q$6:$Q394="")))</f>
        <v/>
      </c>
      <c r="D394" s="10" t="str">
        <f>IF(OR($K394&lt;&gt;"限特",$Q394="○"),"",SUMPRODUCT(($K$6:$K394="限特")*($Q$6:$Q394="")))</f>
        <v/>
      </c>
      <c r="E394" s="10" t="str">
        <f>IF($M394="","",SUMPRODUCT(($M$6:$M394&lt;&gt;"")*($R$6:$R394="")))</f>
        <v/>
      </c>
      <c r="F394" s="10">
        <f>IF(OR($K394="限特",$O394=""),"",SUMPRODUCT(($K$6:$K394&lt;&gt;"限特")*($O$6:$O394="○")))</f>
        <v>173</v>
      </c>
      <c r="G394" s="10" t="str">
        <f>IF(OR($K394&lt;&gt;"限特",$O394&lt;&gt;"○"),"",SUMPRODUCT(($K$6:$K394="限特")*($O$6:$O394="○")))</f>
        <v/>
      </c>
      <c r="H394" s="9" t="str">
        <f t="shared" si="39"/>
        <v/>
      </c>
      <c r="I394" s="10" t="s">
        <v>401</v>
      </c>
      <c r="J394" s="9" t="str">
        <f t="shared" si="40"/>
        <v>〃</v>
      </c>
      <c r="K394" s="10" t="s">
        <v>22</v>
      </c>
      <c r="L394" s="11" t="s">
        <v>406</v>
      </c>
      <c r="M394" s="15"/>
      <c r="N394" s="156" t="s">
        <v>17</v>
      </c>
      <c r="O394" s="13" t="s">
        <v>14</v>
      </c>
      <c r="P394" s="12" t="s">
        <v>14</v>
      </c>
      <c r="Q394" s="12" t="s">
        <v>14</v>
      </c>
      <c r="R394" s="12"/>
      <c r="S394" s="12" t="s">
        <v>14</v>
      </c>
      <c r="T394" s="12"/>
      <c r="U394" s="12"/>
      <c r="V394" s="31"/>
    </row>
    <row r="395" spans="1:22" ht="13.5" customHeight="1" x14ac:dyDescent="0.15">
      <c r="A395" s="30">
        <f t="shared" si="38"/>
        <v>390</v>
      </c>
      <c r="B395" s="10">
        <f>IF($N395="","",COUNTA($N$6:$N395))</f>
        <v>272</v>
      </c>
      <c r="C395" s="10" t="str">
        <f>IF(OR($K395="限特",$Q395="○"),"",SUMPRODUCT(($K$6:$K395&lt;&gt;"限特")*($Q$6:$Q395="")))</f>
        <v/>
      </c>
      <c r="D395" s="10" t="str">
        <f>IF(OR($K395&lt;&gt;"限特",$Q395="○"),"",SUMPRODUCT(($K$6:$K395="限特")*($Q$6:$Q395="")))</f>
        <v/>
      </c>
      <c r="E395" s="10" t="str">
        <f>IF($M395="","",SUMPRODUCT(($M$6:$M395&lt;&gt;"")*($R$6:$R395="")))</f>
        <v/>
      </c>
      <c r="F395" s="10">
        <f>IF(OR($K395="限特",$O395=""),"",SUMPRODUCT(($K$6:$K395&lt;&gt;"限特")*($O$6:$O395="○")))</f>
        <v>174</v>
      </c>
      <c r="G395" s="10" t="str">
        <f>IF(OR($K395&lt;&gt;"限特",$O395&lt;&gt;"○"),"",SUMPRODUCT(($K$6:$K395="限特")*($O$6:$O395="○")))</f>
        <v/>
      </c>
      <c r="H395" s="9" t="str">
        <f t="shared" si="39"/>
        <v/>
      </c>
      <c r="I395" s="10" t="s">
        <v>401</v>
      </c>
      <c r="J395" s="9" t="str">
        <f t="shared" si="40"/>
        <v>〃</v>
      </c>
      <c r="K395" s="10" t="s">
        <v>22</v>
      </c>
      <c r="L395" s="11" t="s">
        <v>407</v>
      </c>
      <c r="M395" s="15"/>
      <c r="N395" s="156" t="s">
        <v>17</v>
      </c>
      <c r="O395" s="13" t="s">
        <v>14</v>
      </c>
      <c r="P395" s="12" t="s">
        <v>14</v>
      </c>
      <c r="Q395" s="12" t="s">
        <v>14</v>
      </c>
      <c r="R395" s="12"/>
      <c r="S395" s="12" t="s">
        <v>14</v>
      </c>
      <c r="T395" s="12"/>
      <c r="U395" s="12"/>
      <c r="V395" s="31"/>
    </row>
    <row r="396" spans="1:22" ht="13.5" customHeight="1" x14ac:dyDescent="0.15">
      <c r="A396" s="30">
        <f t="shared" si="38"/>
        <v>391</v>
      </c>
      <c r="B396" s="10">
        <f>IF($N396="","",COUNTA($N$6:$N396))</f>
        <v>273</v>
      </c>
      <c r="C396" s="10" t="str">
        <f>IF(OR($K396="限特",$Q396="○"),"",SUMPRODUCT(($K$6:$K396&lt;&gt;"限特")*($Q$6:$Q396="")))</f>
        <v/>
      </c>
      <c r="D396" s="10" t="str">
        <f>IF(OR($K396&lt;&gt;"限特",$Q396="○"),"",SUMPRODUCT(($K$6:$K396="限特")*($Q$6:$Q396="")))</f>
        <v/>
      </c>
      <c r="E396" s="10" t="str">
        <f>IF($M396="","",SUMPRODUCT(($M$6:$M396&lt;&gt;"")*($R$6:$R396="")))</f>
        <v/>
      </c>
      <c r="F396" s="10">
        <f>IF(OR($K396="限特",$O396=""),"",SUMPRODUCT(($K$6:$K396&lt;&gt;"限特")*($O$6:$O396="○")))</f>
        <v>175</v>
      </c>
      <c r="G396" s="10" t="str">
        <f>IF(OR($K396&lt;&gt;"限特",$O396&lt;&gt;"○"),"",SUMPRODUCT(($K$6:$K396="限特")*($O$6:$O396="○")))</f>
        <v/>
      </c>
      <c r="H396" s="9" t="str">
        <f t="shared" si="39"/>
        <v/>
      </c>
      <c r="I396" s="10" t="s">
        <v>401</v>
      </c>
      <c r="J396" s="9" t="str">
        <f t="shared" si="40"/>
        <v>〃</v>
      </c>
      <c r="K396" s="10" t="s">
        <v>22</v>
      </c>
      <c r="L396" s="11" t="s">
        <v>408</v>
      </c>
      <c r="M396" s="15"/>
      <c r="N396" s="156" t="s">
        <v>17</v>
      </c>
      <c r="O396" s="13" t="s">
        <v>14</v>
      </c>
      <c r="P396" s="12" t="s">
        <v>14</v>
      </c>
      <c r="Q396" s="12" t="s">
        <v>14</v>
      </c>
      <c r="R396" s="12"/>
      <c r="S396" s="12" t="s">
        <v>14</v>
      </c>
      <c r="T396" s="12"/>
      <c r="U396" s="12"/>
      <c r="V396" s="31"/>
    </row>
    <row r="397" spans="1:22" ht="13.5" customHeight="1" x14ac:dyDescent="0.15">
      <c r="A397" s="30">
        <f t="shared" si="38"/>
        <v>392</v>
      </c>
      <c r="B397" s="10">
        <f>IF($N397="","",COUNTA($N$6:$N397))</f>
        <v>274</v>
      </c>
      <c r="C397" s="10" t="str">
        <f>IF(OR($K397="限特",$Q397="○"),"",SUMPRODUCT(($K$6:$K397&lt;&gt;"限特")*($Q$6:$Q397="")))</f>
        <v/>
      </c>
      <c r="D397" s="10" t="str">
        <f>IF(OR($K397&lt;&gt;"限特",$Q397="○"),"",SUMPRODUCT(($K$6:$K397="限特")*($Q$6:$Q397="")))</f>
        <v/>
      </c>
      <c r="E397" s="10" t="str">
        <f>IF($M397="","",SUMPRODUCT(($M$6:$M397&lt;&gt;"")*($R$6:$R397="")))</f>
        <v/>
      </c>
      <c r="F397" s="10" t="str">
        <f>IF(OR($K397="限特",$O397=""),"",SUMPRODUCT(($K$6:$K397&lt;&gt;"限特")*($O$6:$O397="○")))</f>
        <v/>
      </c>
      <c r="G397" s="10">
        <f>IF(OR($K397&lt;&gt;"限特",$O397&lt;&gt;"○"),"",SUMPRODUCT(($K$6:$K397="限特")*($O$6:$O397="○")))</f>
        <v>65</v>
      </c>
      <c r="H397" s="9" t="str">
        <f t="shared" si="39"/>
        <v/>
      </c>
      <c r="I397" s="10" t="s">
        <v>401</v>
      </c>
      <c r="J397" s="9" t="str">
        <f t="shared" si="40"/>
        <v>限特</v>
      </c>
      <c r="K397" s="10" t="s">
        <v>30</v>
      </c>
      <c r="L397" s="11" t="s">
        <v>409</v>
      </c>
      <c r="M397" s="15"/>
      <c r="N397" s="156" t="s">
        <v>17</v>
      </c>
      <c r="O397" s="13" t="s">
        <v>14</v>
      </c>
      <c r="P397" s="12" t="s">
        <v>14</v>
      </c>
      <c r="Q397" s="12" t="s">
        <v>14</v>
      </c>
      <c r="R397" s="12"/>
      <c r="S397" s="12" t="s">
        <v>14</v>
      </c>
      <c r="T397" s="12"/>
      <c r="U397" s="12"/>
      <c r="V397" s="31"/>
    </row>
    <row r="398" spans="1:22" ht="13.5" customHeight="1" x14ac:dyDescent="0.15">
      <c r="A398" s="30">
        <f t="shared" si="38"/>
        <v>393</v>
      </c>
      <c r="B398" s="10" t="str">
        <f>IF($N398="","",COUNTA($N$6:$N398))</f>
        <v/>
      </c>
      <c r="C398" s="10" t="str">
        <f>IF(OR($K398="限特",$Q398="○"),"",SUMPRODUCT(($K$6:$K398&lt;&gt;"限特")*($Q$6:$Q398="")))</f>
        <v/>
      </c>
      <c r="D398" s="10" t="str">
        <f>IF(OR($K398&lt;&gt;"限特",$Q398="○"),"",SUMPRODUCT(($K$6:$K398="限特")*($Q$6:$Q398="")))</f>
        <v/>
      </c>
      <c r="E398" s="10" t="str">
        <f>IF($M398="","",SUMPRODUCT(($M$6:$M398&lt;&gt;"")*($R$6:$R398="")))</f>
        <v/>
      </c>
      <c r="F398" s="10" t="str">
        <f>IF(OR($K398="限特",$O398=""),"",SUMPRODUCT(($K$6:$K398&lt;&gt;"限特")*($O$6:$O398="○")))</f>
        <v/>
      </c>
      <c r="G398" s="10">
        <f>IF(OR($K398&lt;&gt;"限特",$O398&lt;&gt;"○"),"",SUMPRODUCT(($K$6:$K398="限特")*($O$6:$O398="○")))</f>
        <v>66</v>
      </c>
      <c r="H398" s="9" t="str">
        <f t="shared" si="39"/>
        <v/>
      </c>
      <c r="I398" s="10" t="s">
        <v>401</v>
      </c>
      <c r="J398" s="9" t="str">
        <f t="shared" si="40"/>
        <v>〃</v>
      </c>
      <c r="K398" s="10" t="s">
        <v>30</v>
      </c>
      <c r="L398" s="11" t="s">
        <v>410</v>
      </c>
      <c r="M398" s="15"/>
      <c r="N398" s="156"/>
      <c r="O398" s="13" t="s">
        <v>14</v>
      </c>
      <c r="P398" s="12" t="s">
        <v>14</v>
      </c>
      <c r="Q398" s="12" t="s">
        <v>14</v>
      </c>
      <c r="R398" s="12"/>
      <c r="S398" s="12" t="s">
        <v>1003</v>
      </c>
      <c r="T398" s="12"/>
      <c r="U398" s="12"/>
      <c r="V398" s="31"/>
    </row>
    <row r="399" spans="1:22" ht="13.5" customHeight="1" x14ac:dyDescent="0.15">
      <c r="A399" s="30">
        <f t="shared" si="38"/>
        <v>394</v>
      </c>
      <c r="B399" s="10">
        <f>IF($N399="","",COUNTA($N$6:$N399))</f>
        <v>275</v>
      </c>
      <c r="C399" s="10" t="str">
        <f>IF(OR($K399="限特",$Q399="○"),"",SUMPRODUCT(($K$6:$K399&lt;&gt;"限特")*($Q$6:$Q399="")))</f>
        <v/>
      </c>
      <c r="D399" s="10" t="str">
        <f>IF(OR($K399&lt;&gt;"限特",$Q399="○"),"",SUMPRODUCT(($K$6:$K399="限特")*($Q$6:$Q399="")))</f>
        <v/>
      </c>
      <c r="E399" s="10" t="str">
        <f>IF($M399="","",SUMPRODUCT(($M$6:$M399&lt;&gt;"")*($R$6:$R399="")))</f>
        <v/>
      </c>
      <c r="F399" s="10" t="str">
        <f>IF(OR($K399="限特",$O399=""),"",SUMPRODUCT(($K$6:$K399&lt;&gt;"限特")*($O$6:$O399="○")))</f>
        <v/>
      </c>
      <c r="G399" s="10" t="str">
        <f>IF(OR($K399&lt;&gt;"限特",$O399&lt;&gt;"○"),"",SUMPRODUCT(($K$6:$K399="限特")*($O$6:$O399="○")))</f>
        <v/>
      </c>
      <c r="H399" s="9" t="str">
        <f t="shared" si="39"/>
        <v>徳島県</v>
      </c>
      <c r="I399" s="10" t="s">
        <v>411</v>
      </c>
      <c r="J399" s="9" t="str">
        <f t="shared" si="40"/>
        <v>都道府県</v>
      </c>
      <c r="K399" s="10" t="s">
        <v>13</v>
      </c>
      <c r="L399" s="11" t="s">
        <v>411</v>
      </c>
      <c r="M399" s="15"/>
      <c r="N399" s="156" t="s">
        <v>17</v>
      </c>
      <c r="O399" s="13" t="s">
        <v>18</v>
      </c>
      <c r="P399" s="12" t="s">
        <v>14</v>
      </c>
      <c r="Q399" s="12" t="s">
        <v>14</v>
      </c>
      <c r="R399" s="12"/>
      <c r="S399" s="12" t="s">
        <v>14</v>
      </c>
      <c r="T399" s="12"/>
      <c r="U399" s="12"/>
      <c r="V399" s="31"/>
    </row>
    <row r="400" spans="1:22" ht="13.5" customHeight="1" x14ac:dyDescent="0.15">
      <c r="A400" s="30">
        <f t="shared" si="38"/>
        <v>395</v>
      </c>
      <c r="B400" s="10" t="str">
        <f>IF($N400="","",COUNTA($N$6:$N400))</f>
        <v/>
      </c>
      <c r="C400" s="10" t="str">
        <f>IF(OR($K400="限特",$Q400="○"),"",SUMPRODUCT(($K$6:$K400&lt;&gt;"限特")*($Q$6:$Q400="")))</f>
        <v/>
      </c>
      <c r="D400" s="10" t="str">
        <f>IF(OR($K400&lt;&gt;"限特",$Q400="○"),"",SUMPRODUCT(($K$6:$K400="限特")*($Q$6:$Q400="")))</f>
        <v/>
      </c>
      <c r="E400" s="10" t="str">
        <f>IF($M400="","",SUMPRODUCT(($M$6:$M400&lt;&gt;"")*($R$6:$R400="")))</f>
        <v/>
      </c>
      <c r="F400" s="10" t="str">
        <f>IF(OR($K400="限特",$O400=""),"",SUMPRODUCT(($K$6:$K400&lt;&gt;"限特")*($O$6:$O400="○")))</f>
        <v/>
      </c>
      <c r="G400" s="10" t="str">
        <f>IF(OR($K400&lt;&gt;"限特",$O400&lt;&gt;"○"),"",SUMPRODUCT(($K$6:$K400="限特")*($O$6:$O400="○")))</f>
        <v/>
      </c>
      <c r="H400" s="9" t="str">
        <f t="shared" si="39"/>
        <v/>
      </c>
      <c r="I400" s="10" t="s">
        <v>411</v>
      </c>
      <c r="J400" s="9" t="str">
        <f t="shared" si="40"/>
        <v>４条１項</v>
      </c>
      <c r="K400" s="10" t="s">
        <v>19</v>
      </c>
      <c r="L400" s="11" t="s">
        <v>412</v>
      </c>
      <c r="M400" s="15"/>
      <c r="N400" s="156"/>
      <c r="O400" s="13" t="s">
        <v>18</v>
      </c>
      <c r="P400" s="12" t="s">
        <v>14</v>
      </c>
      <c r="Q400" s="12" t="s">
        <v>14</v>
      </c>
      <c r="R400" s="12"/>
      <c r="S400" s="12"/>
      <c r="T400" s="12"/>
      <c r="U400" s="12"/>
      <c r="V400" s="31"/>
    </row>
    <row r="401" spans="1:22" ht="13.5" customHeight="1" x14ac:dyDescent="0.15">
      <c r="A401" s="30">
        <f t="shared" si="38"/>
        <v>396</v>
      </c>
      <c r="B401" s="10">
        <f>IF($N401="","",COUNTA($N$6:$N401))</f>
        <v>276</v>
      </c>
      <c r="C401" s="10" t="str">
        <f>IF(OR($K401="限特",$Q401="○"),"",SUMPRODUCT(($K$6:$K401&lt;&gt;"限特")*($Q$6:$Q401="")))</f>
        <v/>
      </c>
      <c r="D401" s="10" t="str">
        <f>IF(OR($K401&lt;&gt;"限特",$Q401="○"),"",SUMPRODUCT(($K$6:$K401="限特")*($Q$6:$Q401="")))</f>
        <v/>
      </c>
      <c r="E401" s="10" t="str">
        <f>IF($M401="","",SUMPRODUCT(($M$6:$M401&lt;&gt;"")*($R$6:$R401="")))</f>
        <v/>
      </c>
      <c r="F401" s="10" t="str">
        <f>IF(OR($K401="限特",$O401=""),"",SUMPRODUCT(($K$6:$K401&lt;&gt;"限特")*($O$6:$O401="○")))</f>
        <v/>
      </c>
      <c r="G401" s="10" t="str">
        <f>IF(OR($K401&lt;&gt;"限特",$O401&lt;&gt;"○"),"",SUMPRODUCT(($K$6:$K401="限特")*($O$6:$O401="○")))</f>
        <v/>
      </c>
      <c r="H401" s="9" t="str">
        <f t="shared" si="39"/>
        <v>香川県</v>
      </c>
      <c r="I401" s="10" t="s">
        <v>413</v>
      </c>
      <c r="J401" s="9" t="str">
        <f t="shared" si="40"/>
        <v>都道府県</v>
      </c>
      <c r="K401" s="10" t="s">
        <v>13</v>
      </c>
      <c r="L401" s="11" t="s">
        <v>413</v>
      </c>
      <c r="M401" s="15"/>
      <c r="N401" s="156" t="s">
        <v>464</v>
      </c>
      <c r="O401" s="13" t="s">
        <v>18</v>
      </c>
      <c r="P401" s="12" t="s">
        <v>14</v>
      </c>
      <c r="Q401" s="12" t="s">
        <v>14</v>
      </c>
      <c r="R401" s="12"/>
      <c r="S401" s="12"/>
      <c r="T401" s="12"/>
      <c r="U401" s="12"/>
      <c r="V401" s="31"/>
    </row>
    <row r="402" spans="1:22" ht="13.5" customHeight="1" x14ac:dyDescent="0.15">
      <c r="A402" s="30">
        <f t="shared" si="38"/>
        <v>397</v>
      </c>
      <c r="B402" s="10">
        <f>IF($N402="","",COUNTA($N$6:$N402))</f>
        <v>277</v>
      </c>
      <c r="C402" s="10" t="str">
        <f>IF(OR($K402="限特",$Q402="○"),"",SUMPRODUCT(($K$6:$K402&lt;&gt;"限特")*($Q$6:$Q402="")))</f>
        <v/>
      </c>
      <c r="D402" s="10" t="str">
        <f>IF(OR($K402&lt;&gt;"限特",$Q402="○"),"",SUMPRODUCT(($K$6:$K402="限特")*($Q$6:$Q402="")))</f>
        <v/>
      </c>
      <c r="E402" s="10" t="str">
        <f>IF($M402="","",SUMPRODUCT(($M$6:$M402&lt;&gt;"")*($R$6:$R402="")))</f>
        <v/>
      </c>
      <c r="F402" s="10">
        <f>IF(OR($K402="限特",$O402=""),"",SUMPRODUCT(($K$6:$K402&lt;&gt;"限特")*($O$6:$O402="○")))</f>
        <v>176</v>
      </c>
      <c r="G402" s="10" t="str">
        <f>IF(OR($K402&lt;&gt;"限特",$O402&lt;&gt;"○"),"",SUMPRODUCT(($K$6:$K402="限特")*($O$6:$O402="○")))</f>
        <v/>
      </c>
      <c r="H402" s="9" t="str">
        <f t="shared" si="39"/>
        <v/>
      </c>
      <c r="I402" s="10" t="s">
        <v>413</v>
      </c>
      <c r="J402" s="9" t="str">
        <f t="shared" si="40"/>
        <v>４条１項</v>
      </c>
      <c r="K402" s="10" t="s">
        <v>19</v>
      </c>
      <c r="L402" s="11" t="s">
        <v>414</v>
      </c>
      <c r="M402" s="15"/>
      <c r="N402" s="156" t="s">
        <v>17</v>
      </c>
      <c r="O402" s="13" t="s">
        <v>1003</v>
      </c>
      <c r="P402" s="12" t="s">
        <v>14</v>
      </c>
      <c r="Q402" s="12" t="s">
        <v>14</v>
      </c>
      <c r="R402" s="12"/>
      <c r="S402" s="12" t="s">
        <v>14</v>
      </c>
      <c r="T402" s="12"/>
      <c r="U402" s="12"/>
      <c r="V402" s="31"/>
    </row>
    <row r="403" spans="1:22" ht="13.5" customHeight="1" x14ac:dyDescent="0.15">
      <c r="A403" s="30">
        <f t="shared" si="38"/>
        <v>398</v>
      </c>
      <c r="B403" s="10">
        <f>IF($N403="","",COUNTA($N$6:$N403))</f>
        <v>278</v>
      </c>
      <c r="C403" s="10" t="str">
        <f>IF(OR($K403="限特",$Q403="○"),"",SUMPRODUCT(($K$6:$K403&lt;&gt;"限特")*($Q$6:$Q403="")))</f>
        <v/>
      </c>
      <c r="D403" s="10" t="str">
        <f>IF(OR($K403&lt;&gt;"限特",$Q403="○"),"",SUMPRODUCT(($K$6:$K403="限特")*($Q$6:$Q403="")))</f>
        <v/>
      </c>
      <c r="E403" s="10" t="str">
        <f>IF($M403="","",SUMPRODUCT(($M$6:$M403&lt;&gt;"")*($R$6:$R403="")))</f>
        <v/>
      </c>
      <c r="F403" s="10">
        <f>IF(OR($K403="限特",$O403=""),"",SUMPRODUCT(($K$6:$K403&lt;&gt;"限特")*($O$6:$O403="○")))</f>
        <v>177</v>
      </c>
      <c r="G403" s="10" t="str">
        <f>IF(OR($K403&lt;&gt;"限特",$O403&lt;&gt;"○"),"",SUMPRODUCT(($K$6:$K403="限特")*($O$6:$O403="○")))</f>
        <v/>
      </c>
      <c r="H403" s="9" t="str">
        <f t="shared" si="39"/>
        <v>愛媛県</v>
      </c>
      <c r="I403" s="10" t="s">
        <v>415</v>
      </c>
      <c r="J403" s="9" t="str">
        <f t="shared" si="40"/>
        <v>都道府県</v>
      </c>
      <c r="K403" s="10" t="s">
        <v>13</v>
      </c>
      <c r="L403" s="11" t="s">
        <v>415</v>
      </c>
      <c r="M403" s="15"/>
      <c r="N403" s="156" t="s">
        <v>17</v>
      </c>
      <c r="O403" s="13" t="s">
        <v>14</v>
      </c>
      <c r="P403" s="12" t="s">
        <v>14</v>
      </c>
      <c r="Q403" s="12" t="s">
        <v>14</v>
      </c>
      <c r="R403" s="12"/>
      <c r="S403" s="12" t="s">
        <v>14</v>
      </c>
      <c r="T403" s="12"/>
      <c r="U403" s="12"/>
      <c r="V403" s="31"/>
    </row>
    <row r="404" spans="1:22" ht="13.5" customHeight="1" x14ac:dyDescent="0.15">
      <c r="A404" s="30">
        <f t="shared" si="38"/>
        <v>399</v>
      </c>
      <c r="B404" s="10">
        <f>IF($N404="","",COUNTA($N$6:$N404))</f>
        <v>279</v>
      </c>
      <c r="C404" s="10" t="str">
        <f>IF(OR($K404="限特",$Q404="○"),"",SUMPRODUCT(($K$6:$K404&lt;&gt;"限特")*($Q$6:$Q404="")))</f>
        <v/>
      </c>
      <c r="D404" s="10" t="str">
        <f>IF(OR($K404&lt;&gt;"限特",$Q404="○"),"",SUMPRODUCT(($K$6:$K404="限特")*($Q$6:$Q404="")))</f>
        <v/>
      </c>
      <c r="E404" s="10" t="str">
        <f>IF($M404="","",SUMPRODUCT(($M$6:$M404&lt;&gt;"")*($R$6:$R404="")))</f>
        <v/>
      </c>
      <c r="F404" s="10">
        <f>IF(OR($K404="限特",$O404=""),"",SUMPRODUCT(($K$6:$K404&lt;&gt;"限特")*($O$6:$O404="○")))</f>
        <v>178</v>
      </c>
      <c r="G404" s="10" t="str">
        <f>IF(OR($K404&lt;&gt;"限特",$O404&lt;&gt;"○"),"",SUMPRODUCT(($K$6:$K404="限特")*($O$6:$O404="○")))</f>
        <v/>
      </c>
      <c r="H404" s="9" t="str">
        <f t="shared" si="39"/>
        <v/>
      </c>
      <c r="I404" s="10" t="s">
        <v>415</v>
      </c>
      <c r="J404" s="9" t="str">
        <f t="shared" si="40"/>
        <v>４条１項</v>
      </c>
      <c r="K404" s="10" t="s">
        <v>19</v>
      </c>
      <c r="L404" s="11" t="s">
        <v>416</v>
      </c>
      <c r="M404" s="15"/>
      <c r="N404" s="156" t="s">
        <v>17</v>
      </c>
      <c r="O404" s="13" t="s">
        <v>14</v>
      </c>
      <c r="P404" s="12" t="s">
        <v>14</v>
      </c>
      <c r="Q404" s="12" t="s">
        <v>14</v>
      </c>
      <c r="R404" s="12"/>
      <c r="S404" s="12" t="s">
        <v>14</v>
      </c>
      <c r="T404" s="12"/>
      <c r="U404" s="12"/>
      <c r="V404" s="31"/>
    </row>
    <row r="405" spans="1:22" ht="13.5" customHeight="1" x14ac:dyDescent="0.15">
      <c r="A405" s="30">
        <f t="shared" si="38"/>
        <v>400</v>
      </c>
      <c r="B405" s="10">
        <f>IF($N405="","",COUNTA($N$6:$N405))</f>
        <v>280</v>
      </c>
      <c r="C405" s="10" t="str">
        <f>IF(OR($K405="限特",$Q405="○"),"",SUMPRODUCT(($K$6:$K405&lt;&gt;"限特")*($Q$6:$Q405="")))</f>
        <v/>
      </c>
      <c r="D405" s="10" t="str">
        <f>IF(OR($K405&lt;&gt;"限特",$Q405="○"),"",SUMPRODUCT(($K$6:$K405="限特")*($Q$6:$Q405="")))</f>
        <v/>
      </c>
      <c r="E405" s="10" t="str">
        <f>IF($M405="","",SUMPRODUCT(($M$6:$M405&lt;&gt;"")*($R$6:$R405="")))</f>
        <v/>
      </c>
      <c r="F405" s="10">
        <f>IF(OR($K405="限特",$O405=""),"",SUMPRODUCT(($K$6:$K405&lt;&gt;"限特")*($O$6:$O405="○")))</f>
        <v>179</v>
      </c>
      <c r="G405" s="10" t="str">
        <f>IF(OR($K405&lt;&gt;"限特",$O405&lt;&gt;"○"),"",SUMPRODUCT(($K$6:$K405="限特")*($O$6:$O405="○")))</f>
        <v/>
      </c>
      <c r="H405" s="9" t="str">
        <f t="shared" si="39"/>
        <v/>
      </c>
      <c r="I405" s="10" t="s">
        <v>415</v>
      </c>
      <c r="J405" s="9" t="str">
        <f t="shared" si="40"/>
        <v>４条２項</v>
      </c>
      <c r="K405" s="10" t="s">
        <v>22</v>
      </c>
      <c r="L405" s="11" t="s">
        <v>417</v>
      </c>
      <c r="M405" s="15"/>
      <c r="N405" s="156" t="s">
        <v>17</v>
      </c>
      <c r="O405" s="13" t="s">
        <v>14</v>
      </c>
      <c r="P405" s="12" t="s">
        <v>14</v>
      </c>
      <c r="Q405" s="12" t="s">
        <v>14</v>
      </c>
      <c r="R405" s="12"/>
      <c r="S405" s="12" t="s">
        <v>14</v>
      </c>
      <c r="T405" s="12"/>
      <c r="U405" s="12"/>
      <c r="V405" s="31"/>
    </row>
    <row r="406" spans="1:22" ht="13.5" customHeight="1" x14ac:dyDescent="0.15">
      <c r="A406" s="30">
        <f t="shared" si="38"/>
        <v>401</v>
      </c>
      <c r="B406" s="10">
        <f>IF($N406="","",COUNTA($N$6:$N406))</f>
        <v>281</v>
      </c>
      <c r="C406" s="10" t="str">
        <f>IF(OR($K406="限特",$Q406="○"),"",SUMPRODUCT(($K$6:$K406&lt;&gt;"限特")*($Q$6:$Q406="")))</f>
        <v/>
      </c>
      <c r="D406" s="10" t="str">
        <f>IF(OR($K406&lt;&gt;"限特",$Q406="○"),"",SUMPRODUCT(($K$6:$K406="限特")*($Q$6:$Q406="")))</f>
        <v/>
      </c>
      <c r="E406" s="10" t="str">
        <f>IF($M406="","",SUMPRODUCT(($M$6:$M406&lt;&gt;"")*($R$6:$R406="")))</f>
        <v/>
      </c>
      <c r="F406" s="10">
        <f>IF(OR($K406="限特",$O406=""),"",SUMPRODUCT(($K$6:$K406&lt;&gt;"限特")*($O$6:$O406="○")))</f>
        <v>180</v>
      </c>
      <c r="G406" s="10" t="str">
        <f>IF(OR($K406&lt;&gt;"限特",$O406&lt;&gt;"○"),"",SUMPRODUCT(($K$6:$K406="限特")*($O$6:$O406="○")))</f>
        <v/>
      </c>
      <c r="H406" s="9" t="str">
        <f t="shared" si="39"/>
        <v/>
      </c>
      <c r="I406" s="10" t="s">
        <v>415</v>
      </c>
      <c r="J406" s="9" t="str">
        <f t="shared" si="40"/>
        <v>〃</v>
      </c>
      <c r="K406" s="10" t="s">
        <v>22</v>
      </c>
      <c r="L406" s="11" t="s">
        <v>418</v>
      </c>
      <c r="M406" s="15"/>
      <c r="N406" s="156" t="s">
        <v>17</v>
      </c>
      <c r="O406" s="13" t="s">
        <v>14</v>
      </c>
      <c r="P406" s="12" t="s">
        <v>14</v>
      </c>
      <c r="Q406" s="12" t="s">
        <v>14</v>
      </c>
      <c r="R406" s="12"/>
      <c r="S406" s="12" t="s">
        <v>14</v>
      </c>
      <c r="T406" s="12"/>
      <c r="U406" s="12"/>
      <c r="V406" s="31"/>
    </row>
    <row r="407" spans="1:22" ht="13.5" customHeight="1" x14ac:dyDescent="0.15">
      <c r="A407" s="30">
        <f t="shared" si="38"/>
        <v>402</v>
      </c>
      <c r="B407" s="10">
        <f>IF($N407="","",COUNTA($N$6:$N407))</f>
        <v>282</v>
      </c>
      <c r="C407" s="10" t="str">
        <f>IF(OR($K407="限特",$Q407="○"),"",SUMPRODUCT(($K$6:$K407&lt;&gt;"限特")*($Q$6:$Q407="")))</f>
        <v/>
      </c>
      <c r="D407" s="10" t="str">
        <f>IF(OR($K407&lt;&gt;"限特",$Q407="○"),"",SUMPRODUCT(($K$6:$K407="限特")*($Q$6:$Q407="")))</f>
        <v/>
      </c>
      <c r="E407" s="10" t="str">
        <f>IF($M407="","",SUMPRODUCT(($M$6:$M407&lt;&gt;"")*($R$6:$R407="")))</f>
        <v/>
      </c>
      <c r="F407" s="10" t="str">
        <f>IF(OR($K407="限特",$O407=""),"",SUMPRODUCT(($K$6:$K407&lt;&gt;"限特")*($O$6:$O407="○")))</f>
        <v/>
      </c>
      <c r="G407" s="10">
        <f>IF(OR($K407&lt;&gt;"限特",$O407&lt;&gt;"○"),"",SUMPRODUCT(($K$6:$K407="限特")*($O$6:$O407="○")))</f>
        <v>67</v>
      </c>
      <c r="H407" s="9" t="str">
        <f t="shared" si="39"/>
        <v/>
      </c>
      <c r="I407" s="10" t="s">
        <v>415</v>
      </c>
      <c r="J407" s="9" t="str">
        <f t="shared" si="40"/>
        <v>限特</v>
      </c>
      <c r="K407" s="10" t="s">
        <v>30</v>
      </c>
      <c r="L407" s="11" t="s">
        <v>419</v>
      </c>
      <c r="M407" s="15"/>
      <c r="N407" s="156" t="s">
        <v>17</v>
      </c>
      <c r="O407" s="13" t="s">
        <v>14</v>
      </c>
      <c r="P407" s="12" t="s">
        <v>14</v>
      </c>
      <c r="Q407" s="12" t="s">
        <v>14</v>
      </c>
      <c r="R407" s="12"/>
      <c r="S407" s="12" t="s">
        <v>14</v>
      </c>
      <c r="T407" s="12"/>
      <c r="U407" s="12"/>
      <c r="V407" s="31"/>
    </row>
    <row r="408" spans="1:22" ht="13.5" customHeight="1" x14ac:dyDescent="0.15">
      <c r="A408" s="30">
        <f t="shared" si="38"/>
        <v>403</v>
      </c>
      <c r="B408" s="10">
        <f>IF($N408="","",COUNTA($N$6:$N408))</f>
        <v>283</v>
      </c>
      <c r="C408" s="10" t="str">
        <f>IF(OR($K408="限特",$Q408="○"),"",SUMPRODUCT(($K$6:$K408&lt;&gt;"限特")*($Q$6:$Q408="")))</f>
        <v/>
      </c>
      <c r="D408" s="10" t="str">
        <f>IF(OR($K408&lt;&gt;"限特",$Q408="○"),"",SUMPRODUCT(($K$6:$K408="限特")*($Q$6:$Q408="")))</f>
        <v/>
      </c>
      <c r="E408" s="10" t="str">
        <f>IF($M408="","",SUMPRODUCT(($M$6:$M408&lt;&gt;"")*($R$6:$R408="")))</f>
        <v/>
      </c>
      <c r="F408" s="10">
        <f>IF(OR($K408="限特",$O408=""),"",SUMPRODUCT(($K$6:$K408&lt;&gt;"限特")*($O$6:$O408="○")))</f>
        <v>181</v>
      </c>
      <c r="G408" s="10" t="str">
        <f>IF(OR($K408&lt;&gt;"限特",$O408&lt;&gt;"○"),"",SUMPRODUCT(($K$6:$K408="限特")*($O$6:$O408="○")))</f>
        <v/>
      </c>
      <c r="H408" s="9" t="str">
        <f t="shared" si="39"/>
        <v/>
      </c>
      <c r="I408" s="10" t="s">
        <v>415</v>
      </c>
      <c r="J408" s="9" t="str">
        <f t="shared" si="40"/>
        <v>４条２項</v>
      </c>
      <c r="K408" s="10" t="s">
        <v>22</v>
      </c>
      <c r="L408" s="11" t="s">
        <v>420</v>
      </c>
      <c r="M408" s="15"/>
      <c r="N408" s="156" t="s">
        <v>17</v>
      </c>
      <c r="O408" s="13" t="s">
        <v>14</v>
      </c>
      <c r="P408" s="12" t="s">
        <v>14</v>
      </c>
      <c r="Q408" s="12" t="s">
        <v>14</v>
      </c>
      <c r="R408" s="12"/>
      <c r="S408" s="12" t="s">
        <v>14</v>
      </c>
      <c r="T408" s="12"/>
      <c r="U408" s="12"/>
      <c r="V408" s="31"/>
    </row>
    <row r="409" spans="1:22" ht="13.5" customHeight="1" x14ac:dyDescent="0.15">
      <c r="A409" s="30">
        <f t="shared" si="38"/>
        <v>404</v>
      </c>
      <c r="B409" s="10">
        <f>IF($N409="","",COUNTA($N$6:$N409))</f>
        <v>284</v>
      </c>
      <c r="C409" s="10" t="str">
        <f>IF(OR($K409="限特",$Q409="○"),"",SUMPRODUCT(($K$6:$K409&lt;&gt;"限特")*($Q$6:$Q409="")))</f>
        <v/>
      </c>
      <c r="D409" s="10" t="str">
        <f>IF(OR($K409&lt;&gt;"限特",$Q409="○"),"",SUMPRODUCT(($K$6:$K409="限特")*($Q$6:$Q409="")))</f>
        <v/>
      </c>
      <c r="E409" s="10" t="str">
        <f>IF($M409="","",SUMPRODUCT(($M$6:$M409&lt;&gt;"")*($R$6:$R409="")))</f>
        <v/>
      </c>
      <c r="F409" s="10">
        <f>IF(OR($K409="限特",$O409=""),"",SUMPRODUCT(($K$6:$K409&lt;&gt;"限特")*($O$6:$O409="○")))</f>
        <v>182</v>
      </c>
      <c r="G409" s="10" t="str">
        <f>IF(OR($K409&lt;&gt;"限特",$O409&lt;&gt;"○"),"",SUMPRODUCT(($K$6:$K409="限特")*($O$6:$O409="○")))</f>
        <v/>
      </c>
      <c r="H409" s="9" t="str">
        <f t="shared" si="39"/>
        <v>高知県</v>
      </c>
      <c r="I409" s="10" t="s">
        <v>421</v>
      </c>
      <c r="J409" s="9" t="str">
        <f t="shared" si="40"/>
        <v>都道府県</v>
      </c>
      <c r="K409" s="10" t="s">
        <v>13</v>
      </c>
      <c r="L409" s="11" t="s">
        <v>421</v>
      </c>
      <c r="M409" s="15"/>
      <c r="N409" s="156" t="s">
        <v>17</v>
      </c>
      <c r="O409" s="13" t="s">
        <v>14</v>
      </c>
      <c r="P409" s="12" t="s">
        <v>14</v>
      </c>
      <c r="Q409" s="12" t="s">
        <v>14</v>
      </c>
      <c r="R409" s="12"/>
      <c r="S409" s="12" t="s">
        <v>14</v>
      </c>
      <c r="T409" s="12"/>
      <c r="U409" s="12"/>
      <c r="V409" s="31"/>
    </row>
    <row r="410" spans="1:22" ht="13.5" customHeight="1" x14ac:dyDescent="0.15">
      <c r="A410" s="30">
        <f t="shared" si="38"/>
        <v>405</v>
      </c>
      <c r="B410" s="10">
        <f>IF($N410="","",COUNTA($N$6:$N410))</f>
        <v>285</v>
      </c>
      <c r="C410" s="10" t="str">
        <f>IF(OR($K410="限特",$Q410="○"),"",SUMPRODUCT(($K$6:$K410&lt;&gt;"限特")*($Q$6:$Q410="")))</f>
        <v/>
      </c>
      <c r="D410" s="10" t="str">
        <f>IF(OR($K410&lt;&gt;"限特",$Q410="○"),"",SUMPRODUCT(($K$6:$K410="限特")*($Q$6:$Q410="")))</f>
        <v/>
      </c>
      <c r="E410" s="10" t="str">
        <f>IF($M410="","",SUMPRODUCT(($M$6:$M410&lt;&gt;"")*($R$6:$R410="")))</f>
        <v/>
      </c>
      <c r="F410" s="10">
        <f>IF(OR($K410="限特",$O410=""),"",SUMPRODUCT(($K$6:$K410&lt;&gt;"限特")*($O$6:$O410="○")))</f>
        <v>183</v>
      </c>
      <c r="G410" s="10" t="str">
        <f>IF(OR($K410&lt;&gt;"限特",$O410&lt;&gt;"○"),"",SUMPRODUCT(($K$6:$K410="限特")*($O$6:$O410="○")))</f>
        <v/>
      </c>
      <c r="H410" s="9" t="str">
        <f t="shared" si="39"/>
        <v/>
      </c>
      <c r="I410" s="10" t="s">
        <v>421</v>
      </c>
      <c r="J410" s="9" t="str">
        <f t="shared" si="40"/>
        <v>４条１項</v>
      </c>
      <c r="K410" s="10" t="s">
        <v>19</v>
      </c>
      <c r="L410" s="11" t="s">
        <v>422</v>
      </c>
      <c r="M410" s="15"/>
      <c r="N410" s="156" t="s">
        <v>17</v>
      </c>
      <c r="O410" s="13" t="s">
        <v>14</v>
      </c>
      <c r="P410" s="12" t="s">
        <v>14</v>
      </c>
      <c r="Q410" s="12" t="s">
        <v>14</v>
      </c>
      <c r="R410" s="12"/>
      <c r="S410" s="12" t="s">
        <v>14</v>
      </c>
      <c r="T410" s="12"/>
      <c r="U410" s="12"/>
      <c r="V410" s="31"/>
    </row>
    <row r="411" spans="1:22" ht="13.5" customHeight="1" x14ac:dyDescent="0.15">
      <c r="A411" s="30">
        <f t="shared" si="38"/>
        <v>406</v>
      </c>
      <c r="B411" s="10">
        <f>IF($N411="","",COUNTA($N$6:$N411))</f>
        <v>286</v>
      </c>
      <c r="C411" s="10" t="str">
        <f>IF(OR($K411="限特",$Q411="○"),"",SUMPRODUCT(($K$6:$K411&lt;&gt;"限特")*($Q$6:$Q411="")))</f>
        <v/>
      </c>
      <c r="D411" s="10" t="str">
        <f>IF(OR($K411&lt;&gt;"限特",$Q411="○"),"",SUMPRODUCT(($K$6:$K411="限特")*($Q$6:$Q411="")))</f>
        <v/>
      </c>
      <c r="E411" s="10" t="str">
        <f>IF($M411="","",SUMPRODUCT(($M$6:$M411&lt;&gt;"")*($R$6:$R411="")))</f>
        <v/>
      </c>
      <c r="F411" s="10">
        <f>IF(OR($K411="限特",$O411=""),"",SUMPRODUCT(($K$6:$K411&lt;&gt;"限特")*($O$6:$O411="○")))</f>
        <v>184</v>
      </c>
      <c r="G411" s="10" t="str">
        <f>IF(OR($K411&lt;&gt;"限特",$O411&lt;&gt;"○"),"",SUMPRODUCT(($K$6:$K411="限特")*($O$6:$O411="○")))</f>
        <v/>
      </c>
      <c r="H411" s="9" t="str">
        <f t="shared" si="39"/>
        <v>福岡県</v>
      </c>
      <c r="I411" s="10" t="s">
        <v>423</v>
      </c>
      <c r="J411" s="9" t="str">
        <f t="shared" si="40"/>
        <v>都道府県</v>
      </c>
      <c r="K411" s="10" t="s">
        <v>13</v>
      </c>
      <c r="L411" s="11" t="s">
        <v>423</v>
      </c>
      <c r="M411" s="15"/>
      <c r="N411" s="156" t="s">
        <v>464</v>
      </c>
      <c r="O411" s="13" t="s">
        <v>14</v>
      </c>
      <c r="P411" s="12" t="s">
        <v>14</v>
      </c>
      <c r="Q411" s="12" t="s">
        <v>14</v>
      </c>
      <c r="R411" s="12"/>
      <c r="S411" s="12" t="s">
        <v>14</v>
      </c>
      <c r="T411" s="12"/>
      <c r="U411" s="12"/>
      <c r="V411" s="31"/>
    </row>
    <row r="412" spans="1:22" ht="13.5" customHeight="1" x14ac:dyDescent="0.15">
      <c r="A412" s="30">
        <f t="shared" si="38"/>
        <v>407</v>
      </c>
      <c r="B412" s="10">
        <f>IF($N412="","",COUNTA($N$6:$N412))</f>
        <v>287</v>
      </c>
      <c r="C412" s="10" t="str">
        <f>IF(OR($K412="限特",$Q412="○"),"",SUMPRODUCT(($K$6:$K412&lt;&gt;"限特")*($Q$6:$Q412="")))</f>
        <v/>
      </c>
      <c r="D412" s="10" t="str">
        <f>IF(OR($K412&lt;&gt;"限特",$Q412="○"),"",SUMPRODUCT(($K$6:$K412="限特")*($Q$6:$Q412="")))</f>
        <v/>
      </c>
      <c r="E412" s="10" t="str">
        <f>IF($M412="","",SUMPRODUCT(($M$6:$M412&lt;&gt;"")*($R$6:$R412="")))</f>
        <v/>
      </c>
      <c r="F412" s="10">
        <f>IF(OR($K412="限特",$O412=""),"",SUMPRODUCT(($K$6:$K412&lt;&gt;"限特")*($O$6:$O412="○")))</f>
        <v>185</v>
      </c>
      <c r="G412" s="10" t="str">
        <f>IF(OR($K412&lt;&gt;"限特",$O412&lt;&gt;"○"),"",SUMPRODUCT(($K$6:$K412="限特")*($O$6:$O412="○")))</f>
        <v/>
      </c>
      <c r="H412" s="9" t="str">
        <f t="shared" si="39"/>
        <v/>
      </c>
      <c r="I412" s="10" t="s">
        <v>423</v>
      </c>
      <c r="J412" s="9" t="str">
        <f t="shared" si="40"/>
        <v>政令市</v>
      </c>
      <c r="K412" s="10" t="s">
        <v>15</v>
      </c>
      <c r="L412" s="11" t="s">
        <v>424</v>
      </c>
      <c r="M412" s="15"/>
      <c r="N412" s="156" t="s">
        <v>17</v>
      </c>
      <c r="O412" s="13" t="s">
        <v>14</v>
      </c>
      <c r="P412" s="12" t="s">
        <v>14</v>
      </c>
      <c r="Q412" s="12" t="s">
        <v>14</v>
      </c>
      <c r="R412" s="12"/>
      <c r="S412" s="12" t="s">
        <v>14</v>
      </c>
      <c r="T412" s="12"/>
      <c r="U412" s="12"/>
      <c r="V412" s="31"/>
    </row>
    <row r="413" spans="1:22" x14ac:dyDescent="0.15">
      <c r="A413" s="30">
        <f t="shared" si="38"/>
        <v>408</v>
      </c>
      <c r="B413" s="10">
        <f>IF($N413="","",COUNTA($N$6:$N413))</f>
        <v>288</v>
      </c>
      <c r="C413" s="10" t="str">
        <f>IF(OR($K413="限特",$Q413="○"),"",SUMPRODUCT(($K$6:$K413&lt;&gt;"限特")*($Q$6:$Q413="")))</f>
        <v/>
      </c>
      <c r="D413" s="10" t="str">
        <f>IF(OR($K413&lt;&gt;"限特",$Q413="○"),"",SUMPRODUCT(($K$6:$K413="限特")*($Q$6:$Q413="")))</f>
        <v/>
      </c>
      <c r="E413" s="10" t="str">
        <f>IF($M413="","",SUMPRODUCT(($M$6:$M413&lt;&gt;"")*($R$6:$R413="")))</f>
        <v/>
      </c>
      <c r="F413" s="10">
        <f>IF(OR($K413="限特",$O413=""),"",SUMPRODUCT(($K$6:$K413&lt;&gt;"限特")*($O$6:$O413="○")))</f>
        <v>186</v>
      </c>
      <c r="G413" s="10" t="str">
        <f>IF(OR($K413&lt;&gt;"限特",$O413&lt;&gt;"○"),"",SUMPRODUCT(($K$6:$K413="限特")*($O$6:$O413="○")))</f>
        <v/>
      </c>
      <c r="H413" s="9" t="str">
        <f t="shared" si="39"/>
        <v/>
      </c>
      <c r="I413" s="10" t="s">
        <v>423</v>
      </c>
      <c r="J413" s="9" t="str">
        <f t="shared" si="40"/>
        <v>〃</v>
      </c>
      <c r="K413" s="10" t="s">
        <v>15</v>
      </c>
      <c r="L413" s="11" t="s">
        <v>425</v>
      </c>
      <c r="M413" s="15"/>
      <c r="N413" s="156" t="s">
        <v>464</v>
      </c>
      <c r="O413" s="13" t="s">
        <v>14</v>
      </c>
      <c r="P413" s="12" t="s">
        <v>14</v>
      </c>
      <c r="Q413" s="12" t="s">
        <v>14</v>
      </c>
      <c r="R413" s="12"/>
      <c r="S413" s="12" t="s">
        <v>14</v>
      </c>
      <c r="T413" s="12"/>
      <c r="U413" s="12"/>
      <c r="V413" s="31"/>
    </row>
    <row r="414" spans="1:22" ht="13.5" customHeight="1" x14ac:dyDescent="0.15">
      <c r="A414" s="30">
        <f t="shared" si="38"/>
        <v>409</v>
      </c>
      <c r="B414" s="10">
        <f>IF($N414="","",COUNTA($N$6:$N414))</f>
        <v>289</v>
      </c>
      <c r="C414" s="10" t="str">
        <f>IF(OR($K414="限特",$Q414="○"),"",SUMPRODUCT(($K$6:$K414&lt;&gt;"限特")*($Q$6:$Q414="")))</f>
        <v/>
      </c>
      <c r="D414" s="10" t="str">
        <f>IF(OR($K414&lt;&gt;"限特",$Q414="○"),"",SUMPRODUCT(($K$6:$K414="限特")*($Q$6:$Q414="")))</f>
        <v/>
      </c>
      <c r="E414" s="10" t="str">
        <f>IF($M414="","",SUMPRODUCT(($M$6:$M414&lt;&gt;"")*($R$6:$R414="")))</f>
        <v/>
      </c>
      <c r="F414" s="10">
        <f>IF(OR($K414="限特",$O414=""),"",SUMPRODUCT(($K$6:$K414&lt;&gt;"限特")*($O$6:$O414="○")))</f>
        <v>187</v>
      </c>
      <c r="G414" s="10" t="str">
        <f>IF(OR($K414&lt;&gt;"限特",$O414&lt;&gt;"○"),"",SUMPRODUCT(($K$6:$K414="限特")*($O$6:$O414="○")))</f>
        <v/>
      </c>
      <c r="H414" s="9" t="str">
        <f t="shared" si="39"/>
        <v/>
      </c>
      <c r="I414" s="10" t="s">
        <v>423</v>
      </c>
      <c r="J414" s="9" t="str">
        <f t="shared" si="40"/>
        <v>４条１項</v>
      </c>
      <c r="K414" s="10" t="s">
        <v>19</v>
      </c>
      <c r="L414" s="11" t="s">
        <v>426</v>
      </c>
      <c r="M414" s="15"/>
      <c r="N414" s="156" t="s">
        <v>17</v>
      </c>
      <c r="O414" s="13" t="s">
        <v>14</v>
      </c>
      <c r="P414" s="12" t="s">
        <v>14</v>
      </c>
      <c r="Q414" s="12" t="s">
        <v>14</v>
      </c>
      <c r="R414" s="12"/>
      <c r="S414" s="12" t="s">
        <v>14</v>
      </c>
      <c r="T414" s="12"/>
      <c r="U414" s="12"/>
      <c r="V414" s="31"/>
    </row>
    <row r="415" spans="1:22" ht="13.5" customHeight="1" x14ac:dyDescent="0.15">
      <c r="A415" s="30">
        <f t="shared" si="38"/>
        <v>410</v>
      </c>
      <c r="B415" s="10">
        <f>IF($N415="","",COUNTA($N$6:$N415))</f>
        <v>290</v>
      </c>
      <c r="C415" s="10" t="str">
        <f>IF(OR($K415="限特",$Q415="○"),"",SUMPRODUCT(($K$6:$K415&lt;&gt;"限特")*($Q$6:$Q415="")))</f>
        <v/>
      </c>
      <c r="D415" s="10" t="str">
        <f>IF(OR($K415&lt;&gt;"限特",$Q415="○"),"",SUMPRODUCT(($K$6:$K415="限特")*($Q$6:$Q415="")))</f>
        <v/>
      </c>
      <c r="E415" s="10" t="str">
        <f>IF($M415="","",SUMPRODUCT(($M$6:$M415&lt;&gt;"")*($R$6:$R415="")))</f>
        <v/>
      </c>
      <c r="F415" s="10">
        <f>IF(OR($K415="限特",$O415=""),"",SUMPRODUCT(($K$6:$K415&lt;&gt;"限特")*($O$6:$O415="○")))</f>
        <v>188</v>
      </c>
      <c r="G415" s="10" t="str">
        <f>IF(OR($K415&lt;&gt;"限特",$O415&lt;&gt;"○"),"",SUMPRODUCT(($K$6:$K415="限特")*($O$6:$O415="○")))</f>
        <v/>
      </c>
      <c r="H415" s="9" t="str">
        <f t="shared" si="39"/>
        <v/>
      </c>
      <c r="I415" s="10" t="s">
        <v>423</v>
      </c>
      <c r="J415" s="9" t="str">
        <f t="shared" si="40"/>
        <v>４条２項</v>
      </c>
      <c r="K415" s="10" t="s">
        <v>22</v>
      </c>
      <c r="L415" s="11" t="s">
        <v>427</v>
      </c>
      <c r="M415" s="15"/>
      <c r="N415" s="156" t="s">
        <v>17</v>
      </c>
      <c r="O415" s="13" t="s">
        <v>14</v>
      </c>
      <c r="P415" s="12" t="s">
        <v>14</v>
      </c>
      <c r="Q415" s="12" t="s">
        <v>14</v>
      </c>
      <c r="R415" s="12"/>
      <c r="S415" s="12" t="s">
        <v>14</v>
      </c>
      <c r="T415" s="12"/>
      <c r="U415" s="12"/>
      <c r="V415" s="31"/>
    </row>
    <row r="416" spans="1:22" ht="13.5" customHeight="1" x14ac:dyDescent="0.15">
      <c r="A416" s="30">
        <f t="shared" si="38"/>
        <v>411</v>
      </c>
      <c r="B416" s="10">
        <f>IF($N416="","",COUNTA($N$6:$N416))</f>
        <v>291</v>
      </c>
      <c r="C416" s="10" t="str">
        <f>IF(OR($K416="限特",$Q416="○"),"",SUMPRODUCT(($K$6:$K416&lt;&gt;"限特")*($Q$6:$Q416="")))</f>
        <v/>
      </c>
      <c r="D416" s="10" t="str">
        <f>IF(OR($K416&lt;&gt;"限特",$Q416="○"),"",SUMPRODUCT(($K$6:$K416="限特")*($Q$6:$Q416="")))</f>
        <v/>
      </c>
      <c r="E416" s="10" t="str">
        <f>IF($M416="","",SUMPRODUCT(($M$6:$M416&lt;&gt;"")*($R$6:$R416="")))</f>
        <v/>
      </c>
      <c r="F416" s="10">
        <f>IF(OR($K416="限特",$O416=""),"",SUMPRODUCT(($K$6:$K416&lt;&gt;"限特")*($O$6:$O416="○")))</f>
        <v>189</v>
      </c>
      <c r="G416" s="10" t="str">
        <f>IF(OR($K416&lt;&gt;"限特",$O416&lt;&gt;"○"),"",SUMPRODUCT(($K$6:$K416="限特")*($O$6:$O416="○")))</f>
        <v/>
      </c>
      <c r="H416" s="9" t="str">
        <f t="shared" si="39"/>
        <v>佐賀県</v>
      </c>
      <c r="I416" s="10" t="s">
        <v>428</v>
      </c>
      <c r="J416" s="9" t="str">
        <f t="shared" si="40"/>
        <v>都道府県</v>
      </c>
      <c r="K416" s="10" t="s">
        <v>13</v>
      </c>
      <c r="L416" s="11" t="s">
        <v>428</v>
      </c>
      <c r="M416" s="15"/>
      <c r="N416" s="156" t="s">
        <v>17</v>
      </c>
      <c r="O416" s="13" t="s">
        <v>14</v>
      </c>
      <c r="P416" s="12" t="s">
        <v>14</v>
      </c>
      <c r="Q416" s="12" t="s">
        <v>14</v>
      </c>
      <c r="R416" s="12"/>
      <c r="S416" s="12" t="s">
        <v>14</v>
      </c>
      <c r="T416" s="12"/>
      <c r="U416" s="12"/>
      <c r="V416" s="31"/>
    </row>
    <row r="417" spans="1:22" ht="13.5" customHeight="1" x14ac:dyDescent="0.15">
      <c r="A417" s="30">
        <f t="shared" si="38"/>
        <v>412</v>
      </c>
      <c r="B417" s="10">
        <f>IF($N417="","",COUNTA($N$6:$N417))</f>
        <v>292</v>
      </c>
      <c r="C417" s="10" t="str">
        <f>IF(OR($K417="限特",$Q417="○"),"",SUMPRODUCT(($K$6:$K417&lt;&gt;"限特")*($Q$6:$Q417="")))</f>
        <v/>
      </c>
      <c r="D417" s="10" t="str">
        <f>IF(OR($K417&lt;&gt;"限特",$Q417="○"),"",SUMPRODUCT(($K$6:$K417="限特")*($Q$6:$Q417="")))</f>
        <v/>
      </c>
      <c r="E417" s="10" t="str">
        <f>IF($M417="","",SUMPRODUCT(($M$6:$M417&lt;&gt;"")*($R$6:$R417="")))</f>
        <v/>
      </c>
      <c r="F417" s="10">
        <f>IF(OR($K417="限特",$O417=""),"",SUMPRODUCT(($K$6:$K417&lt;&gt;"限特")*($O$6:$O417="○")))</f>
        <v>190</v>
      </c>
      <c r="G417" s="10" t="str">
        <f>IF(OR($K417&lt;&gt;"限特",$O417&lt;&gt;"○"),"",SUMPRODUCT(($K$6:$K417="限特")*($O$6:$O417="○")))</f>
        <v/>
      </c>
      <c r="H417" s="9" t="str">
        <f t="shared" si="39"/>
        <v/>
      </c>
      <c r="I417" s="10" t="s">
        <v>428</v>
      </c>
      <c r="J417" s="9" t="str">
        <f t="shared" si="40"/>
        <v>４条２項</v>
      </c>
      <c r="K417" s="10" t="s">
        <v>22</v>
      </c>
      <c r="L417" s="11" t="s">
        <v>429</v>
      </c>
      <c r="M417" s="15"/>
      <c r="N417" s="156" t="s">
        <v>17</v>
      </c>
      <c r="O417" s="13" t="s">
        <v>14</v>
      </c>
      <c r="P417" s="12" t="s">
        <v>14</v>
      </c>
      <c r="Q417" s="12" t="s">
        <v>14</v>
      </c>
      <c r="R417" s="12"/>
      <c r="S417" s="12" t="s">
        <v>14</v>
      </c>
      <c r="T417" s="12"/>
      <c r="U417" s="12"/>
      <c r="V417" s="31"/>
    </row>
    <row r="418" spans="1:22" ht="13.5" customHeight="1" x14ac:dyDescent="0.15">
      <c r="A418" s="30">
        <f t="shared" si="38"/>
        <v>413</v>
      </c>
      <c r="B418" s="10">
        <f>IF($N418="","",COUNTA($N$6:$N418))</f>
        <v>293</v>
      </c>
      <c r="C418" s="10" t="str">
        <f>IF(OR($K418="限特",$Q418="○"),"",SUMPRODUCT(($K$6:$K418&lt;&gt;"限特")*($Q$6:$Q418="")))</f>
        <v/>
      </c>
      <c r="D418" s="10" t="str">
        <f>IF(OR($K418&lt;&gt;"限特",$Q418="○"),"",SUMPRODUCT(($K$6:$K418="限特")*($Q$6:$Q418="")))</f>
        <v/>
      </c>
      <c r="E418" s="10" t="str">
        <f>IF($M418="","",SUMPRODUCT(($M$6:$M418&lt;&gt;"")*($R$6:$R418="")))</f>
        <v/>
      </c>
      <c r="F418" s="10">
        <f>IF(OR($K418="限特",$O418=""),"",SUMPRODUCT(($K$6:$K418&lt;&gt;"限特")*($O$6:$O418="○")))</f>
        <v>191</v>
      </c>
      <c r="G418" s="10" t="str">
        <f>IF(OR($K418&lt;&gt;"限特",$O418&lt;&gt;"○"),"",SUMPRODUCT(($K$6:$K418="限特")*($O$6:$O418="○")))</f>
        <v/>
      </c>
      <c r="H418" s="9" t="str">
        <f t="shared" si="39"/>
        <v>長崎県</v>
      </c>
      <c r="I418" s="10" t="s">
        <v>430</v>
      </c>
      <c r="J418" s="9" t="str">
        <f t="shared" si="40"/>
        <v>都道府県</v>
      </c>
      <c r="K418" s="10" t="s">
        <v>13</v>
      </c>
      <c r="L418" s="11" t="s">
        <v>430</v>
      </c>
      <c r="M418" s="15"/>
      <c r="N418" s="156" t="s">
        <v>17</v>
      </c>
      <c r="O418" s="13" t="s">
        <v>14</v>
      </c>
      <c r="P418" s="12" t="s">
        <v>14</v>
      </c>
      <c r="Q418" s="12" t="s">
        <v>14</v>
      </c>
      <c r="R418" s="12"/>
      <c r="S418" s="12" t="s">
        <v>14</v>
      </c>
      <c r="T418" s="12"/>
      <c r="U418" s="12"/>
      <c r="V418" s="31"/>
    </row>
    <row r="419" spans="1:22" ht="13.5" customHeight="1" x14ac:dyDescent="0.15">
      <c r="A419" s="30">
        <f t="shared" si="38"/>
        <v>414</v>
      </c>
      <c r="B419" s="10">
        <f>IF($N419="","",COUNTA($N$6:$N419))</f>
        <v>294</v>
      </c>
      <c r="C419" s="10" t="str">
        <f>IF(OR($K419="限特",$Q419="○"),"",SUMPRODUCT(($K$6:$K419&lt;&gt;"限特")*($Q$6:$Q419="")))</f>
        <v/>
      </c>
      <c r="D419" s="10" t="str">
        <f>IF(OR($K419&lt;&gt;"限特",$Q419="○"),"",SUMPRODUCT(($K$6:$K419="限特")*($Q$6:$Q419="")))</f>
        <v/>
      </c>
      <c r="E419" s="10" t="str">
        <f>IF($M419="","",SUMPRODUCT(($M$6:$M419&lt;&gt;"")*($R$6:$R419="")))</f>
        <v/>
      </c>
      <c r="F419" s="10">
        <f>IF(OR($K419="限特",$O419=""),"",SUMPRODUCT(($K$6:$K419&lt;&gt;"限特")*($O$6:$O419="○")))</f>
        <v>192</v>
      </c>
      <c r="G419" s="10" t="str">
        <f>IF(OR($K419&lt;&gt;"限特",$O419&lt;&gt;"○"),"",SUMPRODUCT(($K$6:$K419="限特")*($O$6:$O419="○")))</f>
        <v/>
      </c>
      <c r="H419" s="9" t="str">
        <f t="shared" si="39"/>
        <v/>
      </c>
      <c r="I419" s="10" t="s">
        <v>430</v>
      </c>
      <c r="J419" s="9" t="str">
        <f t="shared" si="40"/>
        <v>４条１項</v>
      </c>
      <c r="K419" s="10" t="s">
        <v>19</v>
      </c>
      <c r="L419" s="11" t="s">
        <v>954</v>
      </c>
      <c r="M419" s="15"/>
      <c r="N419" s="156" t="s">
        <v>17</v>
      </c>
      <c r="O419" s="13" t="s">
        <v>14</v>
      </c>
      <c r="P419" s="12" t="s">
        <v>14</v>
      </c>
      <c r="Q419" s="12" t="s">
        <v>14</v>
      </c>
      <c r="R419" s="12"/>
      <c r="S419" s="12" t="s">
        <v>14</v>
      </c>
      <c r="T419" s="12"/>
      <c r="U419" s="12"/>
      <c r="V419" s="31"/>
    </row>
    <row r="420" spans="1:22" ht="13.5" customHeight="1" x14ac:dyDescent="0.15">
      <c r="A420" s="30">
        <f t="shared" si="38"/>
        <v>415</v>
      </c>
      <c r="B420" s="10">
        <f>IF($N420="","",COUNTA($N$6:$N420))</f>
        <v>295</v>
      </c>
      <c r="C420" s="10" t="str">
        <f>IF(OR($K420="限特",$Q420="○"),"",SUMPRODUCT(($K$6:$K420&lt;&gt;"限特")*($Q$6:$Q420="")))</f>
        <v/>
      </c>
      <c r="D420" s="10" t="str">
        <f>IF(OR($K420&lt;&gt;"限特",$Q420="○"),"",SUMPRODUCT(($K$6:$K420="限特")*($Q$6:$Q420="")))</f>
        <v/>
      </c>
      <c r="E420" s="10" t="str">
        <f>IF($M420="","",SUMPRODUCT(($M$6:$M420&lt;&gt;"")*($R$6:$R420="")))</f>
        <v/>
      </c>
      <c r="F420" s="10">
        <f>IF(OR($K420="限特",$O420=""),"",SUMPRODUCT(($K$6:$K420&lt;&gt;"限特")*($O$6:$O420="○")))</f>
        <v>193</v>
      </c>
      <c r="G420" s="10" t="str">
        <f>IF(OR($K420&lt;&gt;"限特",$O420&lt;&gt;"○"),"",SUMPRODUCT(($K$6:$K420="限特")*($O$6:$O420="○")))</f>
        <v/>
      </c>
      <c r="H420" s="9" t="str">
        <f t="shared" si="39"/>
        <v/>
      </c>
      <c r="I420" s="10" t="s">
        <v>430</v>
      </c>
      <c r="J420" s="9" t="str">
        <f t="shared" si="40"/>
        <v>〃</v>
      </c>
      <c r="K420" s="10" t="s">
        <v>19</v>
      </c>
      <c r="L420" s="11" t="s">
        <v>431</v>
      </c>
      <c r="M420" s="15"/>
      <c r="N420" s="156" t="s">
        <v>17</v>
      </c>
      <c r="O420" s="13" t="s">
        <v>14</v>
      </c>
      <c r="P420" s="12" t="s">
        <v>14</v>
      </c>
      <c r="Q420" s="12" t="s">
        <v>14</v>
      </c>
      <c r="R420" s="12"/>
      <c r="S420" s="12" t="s">
        <v>14</v>
      </c>
      <c r="T420" s="12"/>
      <c r="U420" s="12"/>
      <c r="V420" s="31"/>
    </row>
    <row r="421" spans="1:22" ht="13.5" customHeight="1" x14ac:dyDescent="0.15">
      <c r="A421" s="30">
        <f t="shared" si="38"/>
        <v>416</v>
      </c>
      <c r="B421" s="10">
        <f>IF($N421="","",COUNTA($N$6:$N421))</f>
        <v>296</v>
      </c>
      <c r="C421" s="10" t="str">
        <f>IF(OR($K421="限特",$Q421="○"),"",SUMPRODUCT(($K$6:$K421&lt;&gt;"限特")*($Q$6:$Q421="")))</f>
        <v/>
      </c>
      <c r="D421" s="10" t="str">
        <f>IF(OR($K421&lt;&gt;"限特",$Q421="○"),"",SUMPRODUCT(($K$6:$K421="限特")*($Q$6:$Q421="")))</f>
        <v/>
      </c>
      <c r="E421" s="10" t="str">
        <f>IF($M421="","",SUMPRODUCT(($M$6:$M421&lt;&gt;"")*($R$6:$R421="")))</f>
        <v/>
      </c>
      <c r="F421" s="10" t="str">
        <f>IF(OR($K421="限特",$O421=""),"",SUMPRODUCT(($K$6:$K421&lt;&gt;"限特")*($O$6:$O421="○")))</f>
        <v/>
      </c>
      <c r="G421" s="10">
        <f>IF(OR($K421&lt;&gt;"限特",$O421&lt;&gt;"○"),"",SUMPRODUCT(($K$6:$K421="限特")*($O$6:$O421="○")))</f>
        <v>68</v>
      </c>
      <c r="H421" s="9" t="str">
        <f t="shared" si="39"/>
        <v/>
      </c>
      <c r="I421" s="10" t="s">
        <v>430</v>
      </c>
      <c r="J421" s="9" t="str">
        <f t="shared" si="40"/>
        <v>限特</v>
      </c>
      <c r="K421" s="10" t="s">
        <v>30</v>
      </c>
      <c r="L421" s="11" t="s">
        <v>432</v>
      </c>
      <c r="M421" s="15"/>
      <c r="N421" s="156" t="s">
        <v>17</v>
      </c>
      <c r="O421" s="13" t="s">
        <v>14</v>
      </c>
      <c r="P421" s="12" t="s">
        <v>14</v>
      </c>
      <c r="Q421" s="12" t="s">
        <v>14</v>
      </c>
      <c r="R421" s="12"/>
      <c r="S421" s="12" t="s">
        <v>14</v>
      </c>
      <c r="T421" s="12"/>
      <c r="U421" s="12"/>
      <c r="V421" s="31"/>
    </row>
    <row r="422" spans="1:22" ht="13.5" customHeight="1" x14ac:dyDescent="0.15">
      <c r="A422" s="30">
        <f t="shared" si="38"/>
        <v>417</v>
      </c>
      <c r="B422" s="10">
        <f>IF($N422="","",COUNTA($N$6:$N422))</f>
        <v>297</v>
      </c>
      <c r="C422" s="10" t="str">
        <f>IF(OR($K422="限特",$Q422="○"),"",SUMPRODUCT(($K$6:$K422&lt;&gt;"限特")*($Q$6:$Q422="")))</f>
        <v/>
      </c>
      <c r="D422" s="10">
        <f>IF(OR($K422&lt;&gt;"限特",$Q422="○"),"",SUMPRODUCT(($K$6:$K422="限特")*($Q$6:$Q422="")))</f>
        <v>46</v>
      </c>
      <c r="E422" s="10" t="str">
        <f>IF($M422="","",SUMPRODUCT(($M$6:$M422&lt;&gt;"")*($R$6:$R422="")))</f>
        <v/>
      </c>
      <c r="F422" s="10" t="str">
        <f>IF(OR($K422="限特",$O422=""),"",SUMPRODUCT(($K$6:$K422&lt;&gt;"限特")*($O$6:$O422="○")))</f>
        <v/>
      </c>
      <c r="G422" s="10" t="str">
        <f>IF(OR($K422&lt;&gt;"限特",$O422&lt;&gt;"○"),"",SUMPRODUCT(($K$6:$K422="限特")*($O$6:$O422="○")))</f>
        <v/>
      </c>
      <c r="H422" s="9" t="str">
        <f t="shared" si="39"/>
        <v/>
      </c>
      <c r="I422" s="10" t="s">
        <v>430</v>
      </c>
      <c r="J422" s="9" t="str">
        <f t="shared" si="40"/>
        <v>〃</v>
      </c>
      <c r="K422" s="10" t="s">
        <v>30</v>
      </c>
      <c r="L422" s="11" t="s">
        <v>433</v>
      </c>
      <c r="M422" s="15"/>
      <c r="N422" s="156" t="s">
        <v>17</v>
      </c>
      <c r="O422" s="13" t="s">
        <v>18</v>
      </c>
      <c r="P422" s="12" t="s">
        <v>18</v>
      </c>
      <c r="Q422" s="12" t="s">
        <v>18</v>
      </c>
      <c r="R422" s="12"/>
      <c r="S422" s="12"/>
      <c r="T422" s="12"/>
      <c r="U422" s="12"/>
      <c r="V422" s="31"/>
    </row>
    <row r="423" spans="1:22" ht="13.5" customHeight="1" x14ac:dyDescent="0.15">
      <c r="A423" s="30">
        <f t="shared" si="38"/>
        <v>418</v>
      </c>
      <c r="B423" s="10" t="str">
        <f>IF($N423="","",COUNTA($N$6:$N423))</f>
        <v/>
      </c>
      <c r="C423" s="10" t="str">
        <f>IF(OR($K423="限特",$Q423="○"),"",SUMPRODUCT(($K$6:$K423&lt;&gt;"限特")*($Q$6:$Q423="")))</f>
        <v/>
      </c>
      <c r="D423" s="10" t="str">
        <f>IF(OR($K423&lt;&gt;"限特",$Q423="○"),"",SUMPRODUCT(($K$6:$K423="限特")*($Q$6:$Q423="")))</f>
        <v/>
      </c>
      <c r="E423" s="10" t="str">
        <f>IF($M423="","",SUMPRODUCT(($M$6:$M423&lt;&gt;"")*($R$6:$R423="")))</f>
        <v/>
      </c>
      <c r="F423" s="10" t="str">
        <f>IF(OR($K423="限特",$O423=""),"",SUMPRODUCT(($K$6:$K423&lt;&gt;"限特")*($O$6:$O423="○")))</f>
        <v/>
      </c>
      <c r="G423" s="10">
        <f>IF(OR($K423&lt;&gt;"限特",$O423&lt;&gt;"○"),"",SUMPRODUCT(($K$6:$K423="限特")*($O$6:$O423="○")))</f>
        <v>69</v>
      </c>
      <c r="H423" s="9" t="str">
        <f t="shared" si="39"/>
        <v/>
      </c>
      <c r="I423" s="10" t="s">
        <v>430</v>
      </c>
      <c r="J423" s="9" t="str">
        <f t="shared" si="40"/>
        <v>〃</v>
      </c>
      <c r="K423" s="10" t="s">
        <v>30</v>
      </c>
      <c r="L423" s="11" t="s">
        <v>434</v>
      </c>
      <c r="M423" s="15"/>
      <c r="N423" s="156"/>
      <c r="O423" s="13" t="s">
        <v>1003</v>
      </c>
      <c r="P423" s="12" t="s">
        <v>1003</v>
      </c>
      <c r="Q423" s="12" t="s">
        <v>1003</v>
      </c>
      <c r="R423" s="12"/>
      <c r="S423" s="12" t="s">
        <v>1003</v>
      </c>
      <c r="T423" s="12"/>
      <c r="U423" s="12"/>
      <c r="V423" s="31"/>
    </row>
    <row r="424" spans="1:22" ht="13.5" customHeight="1" x14ac:dyDescent="0.15">
      <c r="A424" s="30">
        <f t="shared" si="38"/>
        <v>419</v>
      </c>
      <c r="B424" s="10" t="str">
        <f>IF($N424="","",COUNTA($N$6:$N424))</f>
        <v/>
      </c>
      <c r="C424" s="10" t="str">
        <f>IF(OR($K424="限特",$Q424="○"),"",SUMPRODUCT(($K$6:$K424&lt;&gt;"限特")*($Q$6:$Q424="")))</f>
        <v/>
      </c>
      <c r="D424" s="10">
        <f>IF(OR($K424&lt;&gt;"限特",$Q424="○"),"",SUMPRODUCT(($K$6:$K424="限特")*($Q$6:$Q424="")))</f>
        <v>47</v>
      </c>
      <c r="E424" s="10" t="str">
        <f>IF($M424="","",SUMPRODUCT(($M$6:$M424&lt;&gt;"")*($R$6:$R424="")))</f>
        <v/>
      </c>
      <c r="F424" s="10" t="str">
        <f>IF(OR($K424="限特",$O424=""),"",SUMPRODUCT(($K$6:$K424&lt;&gt;"限特")*($O$6:$O424="○")))</f>
        <v/>
      </c>
      <c r="G424" s="10" t="str">
        <f>IF(OR($K424&lt;&gt;"限特",$O424&lt;&gt;"○"),"",SUMPRODUCT(($K$6:$K424="限特")*($O$6:$O424="○")))</f>
        <v/>
      </c>
      <c r="H424" s="9" t="str">
        <f t="shared" si="39"/>
        <v/>
      </c>
      <c r="I424" s="10" t="s">
        <v>430</v>
      </c>
      <c r="J424" s="9" t="str">
        <f t="shared" si="40"/>
        <v>〃</v>
      </c>
      <c r="K424" s="10" t="s">
        <v>30</v>
      </c>
      <c r="L424" s="11" t="s">
        <v>435</v>
      </c>
      <c r="M424" s="15"/>
      <c r="N424" s="156"/>
      <c r="O424" s="13" t="s">
        <v>18</v>
      </c>
      <c r="P424" s="12" t="s">
        <v>18</v>
      </c>
      <c r="Q424" s="12" t="s">
        <v>18</v>
      </c>
      <c r="R424" s="12"/>
      <c r="S424" s="12"/>
      <c r="T424" s="12"/>
      <c r="U424" s="12"/>
      <c r="V424" s="31"/>
    </row>
    <row r="425" spans="1:22" ht="13.5" customHeight="1" x14ac:dyDescent="0.15">
      <c r="A425" s="30">
        <f t="shared" si="38"/>
        <v>420</v>
      </c>
      <c r="B425" s="10" t="str">
        <f>IF($N425="","",COUNTA($N$6:$N425))</f>
        <v/>
      </c>
      <c r="C425" s="10" t="str">
        <f>IF(OR($K425="限特",$Q425="○"),"",SUMPRODUCT(($K$6:$K425&lt;&gt;"限特")*($Q$6:$Q425="")))</f>
        <v/>
      </c>
      <c r="D425" s="10" t="str">
        <f>IF(OR($K425&lt;&gt;"限特",$Q425="○"),"",SUMPRODUCT(($K$6:$K425="限特")*($Q$6:$Q425="")))</f>
        <v/>
      </c>
      <c r="E425" s="10" t="str">
        <f>IF($M425="","",SUMPRODUCT(($M$6:$M425&lt;&gt;"")*($R$6:$R425="")))</f>
        <v/>
      </c>
      <c r="F425" s="10" t="str">
        <f>IF(OR($K425="限特",$O425=""),"",SUMPRODUCT(($K$6:$K425&lt;&gt;"限特")*($O$6:$O425="○")))</f>
        <v/>
      </c>
      <c r="G425" s="10">
        <f>IF(OR($K425&lt;&gt;"限特",$O425&lt;&gt;"○"),"",SUMPRODUCT(($K$6:$K425="限特")*($O$6:$O425="○")))</f>
        <v>70</v>
      </c>
      <c r="H425" s="9" t="str">
        <f t="shared" si="39"/>
        <v/>
      </c>
      <c r="I425" s="10" t="s">
        <v>430</v>
      </c>
      <c r="J425" s="9" t="str">
        <f t="shared" si="40"/>
        <v>〃</v>
      </c>
      <c r="K425" s="10" t="s">
        <v>30</v>
      </c>
      <c r="L425" s="11" t="s">
        <v>436</v>
      </c>
      <c r="M425" s="15"/>
      <c r="N425" s="156"/>
      <c r="O425" s="13" t="s">
        <v>14</v>
      </c>
      <c r="P425" s="12" t="s">
        <v>14</v>
      </c>
      <c r="Q425" s="12" t="s">
        <v>14</v>
      </c>
      <c r="R425" s="12"/>
      <c r="S425" s="12" t="s">
        <v>14</v>
      </c>
      <c r="T425" s="12"/>
      <c r="U425" s="12"/>
      <c r="V425" s="31"/>
    </row>
    <row r="426" spans="1:22" ht="13.5" customHeight="1" x14ac:dyDescent="0.15">
      <c r="A426" s="30">
        <f t="shared" si="38"/>
        <v>421</v>
      </c>
      <c r="B426" s="10">
        <f>IF($N426="","",COUNTA($N$6:$N426))</f>
        <v>298</v>
      </c>
      <c r="C426" s="10" t="str">
        <f>IF(OR($K426="限特",$Q426="○"),"",SUMPRODUCT(($K$6:$K426&lt;&gt;"限特")*($Q$6:$Q426="")))</f>
        <v/>
      </c>
      <c r="D426" s="10" t="str">
        <f>IF(OR($K426&lt;&gt;"限特",$Q426="○"),"",SUMPRODUCT(($K$6:$K426="限特")*($Q$6:$Q426="")))</f>
        <v/>
      </c>
      <c r="E426" s="10" t="str">
        <f>IF($M426="","",SUMPRODUCT(($M$6:$M426&lt;&gt;"")*($R$6:$R426="")))</f>
        <v/>
      </c>
      <c r="F426" s="10" t="str">
        <f>IF(OR($K426="限特",$O426=""),"",SUMPRODUCT(($K$6:$K426&lt;&gt;"限特")*($O$6:$O426="○")))</f>
        <v/>
      </c>
      <c r="G426" s="10" t="str">
        <f>IF(OR($K426&lt;&gt;"限特",$O426&lt;&gt;"○"),"",SUMPRODUCT(($K$6:$K426="限特")*($O$6:$O426="○")))</f>
        <v/>
      </c>
      <c r="H426" s="9" t="str">
        <f t="shared" si="39"/>
        <v>熊本県</v>
      </c>
      <c r="I426" s="10" t="s">
        <v>437</v>
      </c>
      <c r="J426" s="9" t="str">
        <f t="shared" si="40"/>
        <v>都道府県</v>
      </c>
      <c r="K426" s="10" t="s">
        <v>13</v>
      </c>
      <c r="L426" s="11" t="s">
        <v>437</v>
      </c>
      <c r="M426" s="15"/>
      <c r="N426" s="156" t="s">
        <v>17</v>
      </c>
      <c r="O426" s="13"/>
      <c r="P426" s="12" t="s">
        <v>14</v>
      </c>
      <c r="Q426" s="12" t="s">
        <v>14</v>
      </c>
      <c r="R426" s="12"/>
      <c r="S426" s="12" t="s">
        <v>14</v>
      </c>
      <c r="T426" s="12"/>
      <c r="U426" s="12"/>
      <c r="V426" s="31"/>
    </row>
    <row r="427" spans="1:22" ht="13.5" customHeight="1" x14ac:dyDescent="0.15">
      <c r="A427" s="30">
        <f t="shared" si="38"/>
        <v>422</v>
      </c>
      <c r="B427" s="10">
        <f>IF($N427="","",COUNTA($N$6:$N427))</f>
        <v>299</v>
      </c>
      <c r="C427" s="10" t="str">
        <f>IF(OR($K427="限特",$Q427="○"),"",SUMPRODUCT(($K$6:$K427&lt;&gt;"限特")*($Q$6:$Q427="")))</f>
        <v/>
      </c>
      <c r="D427" s="10" t="str">
        <f>IF(OR($K427&lt;&gt;"限特",$Q427="○"),"",SUMPRODUCT(($K$6:$K427="限特")*($Q$6:$Q427="")))</f>
        <v/>
      </c>
      <c r="E427" s="10" t="str">
        <f>IF($M427="","",SUMPRODUCT(($M$6:$M427&lt;&gt;"")*($R$6:$R427="")))</f>
        <v/>
      </c>
      <c r="F427" s="10" t="str">
        <f>IF(OR($K427="限特",$O427=""),"",SUMPRODUCT(($K$6:$K427&lt;&gt;"限特")*($O$6:$O427="○")))</f>
        <v/>
      </c>
      <c r="G427" s="10" t="str">
        <f>IF(OR($K427&lt;&gt;"限特",$O427&lt;&gt;"○"),"",SUMPRODUCT(($K$6:$K427="限特")*($O$6:$O427="○")))</f>
        <v/>
      </c>
      <c r="H427" s="9" t="str">
        <f t="shared" si="39"/>
        <v/>
      </c>
      <c r="I427" s="10" t="s">
        <v>437</v>
      </c>
      <c r="J427" s="9" t="str">
        <f t="shared" si="40"/>
        <v>政令市</v>
      </c>
      <c r="K427" s="10" t="s">
        <v>15</v>
      </c>
      <c r="L427" s="11" t="s">
        <v>438</v>
      </c>
      <c r="M427" s="15"/>
      <c r="N427" s="156" t="s">
        <v>17</v>
      </c>
      <c r="O427" s="13" t="s">
        <v>18</v>
      </c>
      <c r="P427" s="12" t="s">
        <v>14</v>
      </c>
      <c r="Q427" s="12" t="s">
        <v>14</v>
      </c>
      <c r="R427" s="12"/>
      <c r="S427" s="12" t="s">
        <v>14</v>
      </c>
      <c r="T427" s="12"/>
      <c r="U427" s="12"/>
      <c r="V427" s="31"/>
    </row>
    <row r="428" spans="1:22" ht="13.5" customHeight="1" x14ac:dyDescent="0.15">
      <c r="A428" s="30">
        <f t="shared" si="38"/>
        <v>423</v>
      </c>
      <c r="B428" s="10">
        <f>IF($N428="","",COUNTA($N$6:$N428))</f>
        <v>300</v>
      </c>
      <c r="C428" s="10" t="str">
        <f>IF(OR($K428="限特",$Q428="○"),"",SUMPRODUCT(($K$6:$K428&lt;&gt;"限特")*($Q$6:$Q428="")))</f>
        <v/>
      </c>
      <c r="D428" s="10" t="str">
        <f>IF(OR($K428&lt;&gt;"限特",$Q428="○"),"",SUMPRODUCT(($K$6:$K428="限特")*($Q$6:$Q428="")))</f>
        <v/>
      </c>
      <c r="E428" s="10" t="str">
        <f>IF($M428="","",SUMPRODUCT(($M$6:$M428&lt;&gt;"")*($R$6:$R428="")))</f>
        <v/>
      </c>
      <c r="F428" s="10" t="str">
        <f>IF(OR($K428="限特",$O428=""),"",SUMPRODUCT(($K$6:$K428&lt;&gt;"限特")*($O$6:$O428="○")))</f>
        <v/>
      </c>
      <c r="G428" s="10" t="str">
        <f>IF(OR($K428&lt;&gt;"限特",$O428&lt;&gt;"○"),"",SUMPRODUCT(($K$6:$K428="限特")*($O$6:$O428="○")))</f>
        <v/>
      </c>
      <c r="H428" s="9" t="str">
        <f t="shared" si="39"/>
        <v/>
      </c>
      <c r="I428" s="10" t="s">
        <v>437</v>
      </c>
      <c r="J428" s="9" t="str">
        <f t="shared" si="40"/>
        <v>４条２項</v>
      </c>
      <c r="K428" s="10" t="s">
        <v>22</v>
      </c>
      <c r="L428" s="11" t="s">
        <v>439</v>
      </c>
      <c r="M428" s="15"/>
      <c r="N428" s="156" t="s">
        <v>17</v>
      </c>
      <c r="O428" s="13" t="s">
        <v>18</v>
      </c>
      <c r="P428" s="12" t="s">
        <v>14</v>
      </c>
      <c r="Q428" s="12" t="s">
        <v>14</v>
      </c>
      <c r="R428" s="12"/>
      <c r="S428" s="12" t="s">
        <v>14</v>
      </c>
      <c r="T428" s="12"/>
      <c r="U428" s="12"/>
      <c r="V428" s="31"/>
    </row>
    <row r="429" spans="1:22" ht="13.5" customHeight="1" x14ac:dyDescent="0.15">
      <c r="A429" s="30">
        <f t="shared" si="38"/>
        <v>424</v>
      </c>
      <c r="B429" s="10">
        <f>IF($N429="","",COUNTA($N$6:$N429))</f>
        <v>301</v>
      </c>
      <c r="C429" s="10" t="str">
        <f>IF(OR($K429="限特",$Q429="○"),"",SUMPRODUCT(($K$6:$K429&lt;&gt;"限特")*($Q$6:$Q429="")))</f>
        <v/>
      </c>
      <c r="D429" s="10" t="str">
        <f>IF(OR($K429&lt;&gt;"限特",$Q429="○"),"",SUMPRODUCT(($K$6:$K429="限特")*($Q$6:$Q429="")))</f>
        <v/>
      </c>
      <c r="E429" s="10" t="str">
        <f>IF($M429="","",SUMPRODUCT(($M$6:$M429&lt;&gt;"")*($R$6:$R429="")))</f>
        <v/>
      </c>
      <c r="F429" s="10" t="str">
        <f>IF(OR($K429="限特",$O429=""),"",SUMPRODUCT(($K$6:$K429&lt;&gt;"限特")*($O$6:$O429="○")))</f>
        <v/>
      </c>
      <c r="G429" s="10" t="str">
        <f>IF(OR($K429&lt;&gt;"限特",$O429&lt;&gt;"○"),"",SUMPRODUCT(($K$6:$K429="限特")*($O$6:$O429="○")))</f>
        <v/>
      </c>
      <c r="H429" s="9" t="str">
        <f t="shared" si="39"/>
        <v/>
      </c>
      <c r="I429" s="10" t="s">
        <v>437</v>
      </c>
      <c r="J429" s="9" t="str">
        <f t="shared" si="40"/>
        <v>〃</v>
      </c>
      <c r="K429" s="10" t="s">
        <v>22</v>
      </c>
      <c r="L429" s="11" t="s">
        <v>440</v>
      </c>
      <c r="M429" s="15"/>
      <c r="N429" s="156" t="s">
        <v>17</v>
      </c>
      <c r="O429" s="13" t="s">
        <v>18</v>
      </c>
      <c r="P429" s="12" t="s">
        <v>14</v>
      </c>
      <c r="Q429" s="12" t="s">
        <v>14</v>
      </c>
      <c r="R429" s="12"/>
      <c r="S429" s="12" t="s">
        <v>14</v>
      </c>
      <c r="T429" s="12"/>
      <c r="U429" s="12"/>
      <c r="V429" s="31"/>
    </row>
    <row r="430" spans="1:22" ht="13.5" customHeight="1" x14ac:dyDescent="0.15">
      <c r="A430" s="30">
        <f t="shared" si="38"/>
        <v>425</v>
      </c>
      <c r="B430" s="10">
        <f>IF($N430="","",COUNTA($N$6:$N430))</f>
        <v>302</v>
      </c>
      <c r="C430" s="10" t="str">
        <f>IF(OR($K430="限特",$Q430="○"),"",SUMPRODUCT(($K$6:$K430&lt;&gt;"限特")*($Q$6:$Q430="")))</f>
        <v/>
      </c>
      <c r="D430" s="10" t="str">
        <f>IF(OR($K430&lt;&gt;"限特",$Q430="○"),"",SUMPRODUCT(($K$6:$K430="限特")*($Q$6:$Q430="")))</f>
        <v/>
      </c>
      <c r="E430" s="10" t="str">
        <f>IF($M430="","",SUMPRODUCT(($M$6:$M430&lt;&gt;"")*($R$6:$R430="")))</f>
        <v/>
      </c>
      <c r="F430" s="10" t="str">
        <f>IF(OR($K430="限特",$O430=""),"",SUMPRODUCT(($K$6:$K430&lt;&gt;"限特")*($O$6:$O430="○")))</f>
        <v/>
      </c>
      <c r="G430" s="10" t="str">
        <f>IF(OR($K430&lt;&gt;"限特",$O430&lt;&gt;"○"),"",SUMPRODUCT(($K$6:$K430="限特")*($O$6:$O430="○")))</f>
        <v/>
      </c>
      <c r="H430" s="9" t="str">
        <f t="shared" si="39"/>
        <v>大分県</v>
      </c>
      <c r="I430" s="10" t="s">
        <v>441</v>
      </c>
      <c r="J430" s="9" t="str">
        <f t="shared" si="40"/>
        <v>都道府県</v>
      </c>
      <c r="K430" s="10" t="s">
        <v>13</v>
      </c>
      <c r="L430" s="11" t="s">
        <v>441</v>
      </c>
      <c r="M430" s="15"/>
      <c r="N430" s="156" t="s">
        <v>17</v>
      </c>
      <c r="O430" s="13" t="s">
        <v>18</v>
      </c>
      <c r="P430" s="12" t="s">
        <v>14</v>
      </c>
      <c r="Q430" s="12" t="s">
        <v>14</v>
      </c>
      <c r="R430" s="12"/>
      <c r="S430" s="12" t="s">
        <v>14</v>
      </c>
      <c r="T430" s="12"/>
      <c r="U430" s="12"/>
      <c r="V430" s="31"/>
    </row>
    <row r="431" spans="1:22" ht="13.5" customHeight="1" x14ac:dyDescent="0.15">
      <c r="A431" s="30">
        <f t="shared" si="38"/>
        <v>426</v>
      </c>
      <c r="B431" s="10">
        <f>IF($N431="","",COUNTA($N$6:$N431))</f>
        <v>303</v>
      </c>
      <c r="C431" s="10" t="str">
        <f>IF(OR($K431="限特",$Q431="○"),"",SUMPRODUCT(($K$6:$K431&lt;&gt;"限特")*($Q$6:$Q431="")))</f>
        <v/>
      </c>
      <c r="D431" s="10" t="str">
        <f>IF(OR($K431&lt;&gt;"限特",$Q431="○"),"",SUMPRODUCT(($K$6:$K431="限特")*($Q$6:$Q431="")))</f>
        <v/>
      </c>
      <c r="E431" s="10" t="str">
        <f>IF($M431="","",SUMPRODUCT(($M$6:$M431&lt;&gt;"")*($R$6:$R431="")))</f>
        <v/>
      </c>
      <c r="F431" s="10" t="str">
        <f>IF(OR($K431="限特",$O431=""),"",SUMPRODUCT(($K$6:$K431&lt;&gt;"限特")*($O$6:$O431="○")))</f>
        <v/>
      </c>
      <c r="G431" s="10" t="str">
        <f>IF(OR($K431&lt;&gt;"限特",$O431&lt;&gt;"○"),"",SUMPRODUCT(($K$6:$K431="限特")*($O$6:$O431="○")))</f>
        <v/>
      </c>
      <c r="H431" s="9" t="str">
        <f t="shared" si="39"/>
        <v/>
      </c>
      <c r="I431" s="10" t="s">
        <v>441</v>
      </c>
      <c r="J431" s="9" t="str">
        <f t="shared" si="40"/>
        <v>４条１項</v>
      </c>
      <c r="K431" s="10" t="s">
        <v>19</v>
      </c>
      <c r="L431" s="11" t="s">
        <v>442</v>
      </c>
      <c r="M431" s="15"/>
      <c r="N431" s="156" t="s">
        <v>17</v>
      </c>
      <c r="O431" s="13" t="s">
        <v>18</v>
      </c>
      <c r="P431" s="12" t="s">
        <v>14</v>
      </c>
      <c r="Q431" s="12" t="s">
        <v>14</v>
      </c>
      <c r="R431" s="12"/>
      <c r="S431" s="12"/>
      <c r="T431" s="12"/>
      <c r="U431" s="12"/>
      <c r="V431" s="31"/>
    </row>
    <row r="432" spans="1:22" ht="13.5" customHeight="1" x14ac:dyDescent="0.15">
      <c r="A432" s="30">
        <f t="shared" si="38"/>
        <v>427</v>
      </c>
      <c r="B432" s="10">
        <f>IF($N432="","",COUNTA($N$6:$N432))</f>
        <v>304</v>
      </c>
      <c r="C432" s="10" t="str">
        <f>IF(OR($K432="限特",$Q432="○"),"",SUMPRODUCT(($K$6:$K432&lt;&gt;"限特")*($Q$6:$Q432="")))</f>
        <v/>
      </c>
      <c r="D432" s="10" t="str">
        <f>IF(OR($K432&lt;&gt;"限特",$Q432="○"),"",SUMPRODUCT(($K$6:$K432="限特")*($Q$6:$Q432="")))</f>
        <v/>
      </c>
      <c r="E432" s="10" t="str">
        <f>IF($M432="","",SUMPRODUCT(($M$6:$M432&lt;&gt;"")*($R$6:$R432="")))</f>
        <v/>
      </c>
      <c r="F432" s="10" t="str">
        <f>IF(OR($K432="限特",$O432=""),"",SUMPRODUCT(($K$6:$K432&lt;&gt;"限特")*($O$6:$O432="○")))</f>
        <v/>
      </c>
      <c r="G432" s="10" t="str">
        <f>IF(OR($K432&lt;&gt;"限特",$O432&lt;&gt;"○"),"",SUMPRODUCT(($K$6:$K432="限特")*($O$6:$O432="○")))</f>
        <v/>
      </c>
      <c r="H432" s="9" t="str">
        <f t="shared" si="39"/>
        <v/>
      </c>
      <c r="I432" s="10" t="s">
        <v>441</v>
      </c>
      <c r="J432" s="9" t="str">
        <f t="shared" si="40"/>
        <v>４条２項</v>
      </c>
      <c r="K432" s="10" t="s">
        <v>22</v>
      </c>
      <c r="L432" s="11" t="s">
        <v>443</v>
      </c>
      <c r="M432" s="15"/>
      <c r="N432" s="156" t="s">
        <v>17</v>
      </c>
      <c r="O432" s="13" t="s">
        <v>18</v>
      </c>
      <c r="P432" s="12" t="s">
        <v>14</v>
      </c>
      <c r="Q432" s="12" t="s">
        <v>14</v>
      </c>
      <c r="R432" s="12"/>
      <c r="S432" s="12" t="s">
        <v>14</v>
      </c>
      <c r="T432" s="12"/>
      <c r="U432" s="12"/>
      <c r="V432" s="31"/>
    </row>
    <row r="433" spans="1:22" ht="13.5" customHeight="1" x14ac:dyDescent="0.15">
      <c r="A433" s="30">
        <f t="shared" si="38"/>
        <v>428</v>
      </c>
      <c r="B433" s="10" t="str">
        <f>IF($N433="","",COUNTA($N$6:$N433))</f>
        <v/>
      </c>
      <c r="C433" s="10" t="str">
        <f>IF(OR($K433="限特",$Q433="○"),"",SUMPRODUCT(($K$6:$K433&lt;&gt;"限特")*($Q$6:$Q433="")))</f>
        <v/>
      </c>
      <c r="D433" s="10" t="str">
        <f>IF(OR($K433&lt;&gt;"限特",$Q433="○"),"",SUMPRODUCT(($K$6:$K433="限特")*($Q$6:$Q433="")))</f>
        <v/>
      </c>
      <c r="E433" s="10" t="str">
        <f>IF($M433="","",SUMPRODUCT(($M$6:$M433&lt;&gt;"")*($R$6:$R433="")))</f>
        <v/>
      </c>
      <c r="F433" s="10" t="str">
        <f>IF(OR($K433="限特",$O433=""),"",SUMPRODUCT(($K$6:$K433&lt;&gt;"限特")*($O$6:$O433="○")))</f>
        <v/>
      </c>
      <c r="G433" s="10" t="str">
        <f>IF(OR($K433&lt;&gt;"限特",$O433&lt;&gt;"○"),"",SUMPRODUCT(($K$6:$K433="限特")*($O$6:$O433="○")))</f>
        <v/>
      </c>
      <c r="H433" s="9" t="str">
        <f t="shared" si="39"/>
        <v/>
      </c>
      <c r="I433" s="10" t="s">
        <v>441</v>
      </c>
      <c r="J433" s="9" t="str">
        <f t="shared" si="40"/>
        <v>〃</v>
      </c>
      <c r="K433" s="10" t="s">
        <v>22</v>
      </c>
      <c r="L433" s="11" t="s">
        <v>444</v>
      </c>
      <c r="M433" s="15"/>
      <c r="N433" s="156"/>
      <c r="O433" s="13" t="s">
        <v>18</v>
      </c>
      <c r="P433" s="12" t="s">
        <v>14</v>
      </c>
      <c r="Q433" s="12" t="s">
        <v>14</v>
      </c>
      <c r="R433" s="12"/>
      <c r="S433" s="12" t="s">
        <v>14</v>
      </c>
      <c r="T433" s="12"/>
      <c r="U433" s="12"/>
      <c r="V433" s="31"/>
    </row>
    <row r="434" spans="1:22" ht="13.5" customHeight="1" x14ac:dyDescent="0.15">
      <c r="A434" s="30">
        <f t="shared" si="38"/>
        <v>429</v>
      </c>
      <c r="B434" s="10">
        <f>IF($N434="","",COUNTA($N$6:$N434))</f>
        <v>305</v>
      </c>
      <c r="C434" s="10">
        <f>IF(OR($K434="限特",$Q434="○"),"",SUMPRODUCT(($K$6:$K434&lt;&gt;"限特")*($Q$6:$Q434="")))</f>
        <v>9</v>
      </c>
      <c r="D434" s="10" t="str">
        <f>IF(OR($K434&lt;&gt;"限特",$Q434="○"),"",SUMPRODUCT(($K$6:$K434="限特")*($Q$6:$Q434="")))</f>
        <v/>
      </c>
      <c r="E434" s="10" t="str">
        <f>IF($M434="","",SUMPRODUCT(($M$6:$M434&lt;&gt;"")*($R$6:$R434="")))</f>
        <v/>
      </c>
      <c r="F434" s="10" t="str">
        <f>IF(OR($K434="限特",$O434=""),"",SUMPRODUCT(($K$6:$K434&lt;&gt;"限特")*($O$6:$O434="○")))</f>
        <v/>
      </c>
      <c r="G434" s="10" t="str">
        <f>IF(OR($K434&lt;&gt;"限特",$O434&lt;&gt;"○"),"",SUMPRODUCT(($K$6:$K434="限特")*($O$6:$O434="○")))</f>
        <v/>
      </c>
      <c r="H434" s="9" t="str">
        <f t="shared" si="39"/>
        <v/>
      </c>
      <c r="I434" s="10" t="s">
        <v>441</v>
      </c>
      <c r="J434" s="9" t="str">
        <f t="shared" si="40"/>
        <v>〃</v>
      </c>
      <c r="K434" s="10" t="s">
        <v>22</v>
      </c>
      <c r="L434" s="11" t="s">
        <v>445</v>
      </c>
      <c r="M434" s="15"/>
      <c r="N434" s="156" t="s">
        <v>17</v>
      </c>
      <c r="O434" s="13" t="s">
        <v>18</v>
      </c>
      <c r="P434" s="12" t="s">
        <v>18</v>
      </c>
      <c r="Q434" s="12" t="s">
        <v>18</v>
      </c>
      <c r="R434" s="12"/>
      <c r="S434" s="12"/>
      <c r="T434" s="12"/>
      <c r="U434" s="12"/>
      <c r="V434" s="31"/>
    </row>
    <row r="435" spans="1:22" ht="13.5" customHeight="1" x14ac:dyDescent="0.15">
      <c r="A435" s="30">
        <f t="shared" si="38"/>
        <v>430</v>
      </c>
      <c r="B435" s="10">
        <f>IF($N435="","",COUNTA($N$6:$N435))</f>
        <v>306</v>
      </c>
      <c r="C435" s="10" t="str">
        <f>IF(OR($K435="限特",$Q435="○"),"",SUMPRODUCT(($K$6:$K435&lt;&gt;"限特")*($Q$6:$Q435="")))</f>
        <v/>
      </c>
      <c r="D435" s="10" t="str">
        <f>IF(OR($K435&lt;&gt;"限特",$Q435="○"),"",SUMPRODUCT(($K$6:$K435="限特")*($Q$6:$Q435="")))</f>
        <v/>
      </c>
      <c r="E435" s="10" t="str">
        <f>IF($M435="","",SUMPRODUCT(($M$6:$M435&lt;&gt;"")*($R$6:$R435="")))</f>
        <v/>
      </c>
      <c r="F435" s="10">
        <f>IF(OR($K435="限特",$O435=""),"",SUMPRODUCT(($K$6:$K435&lt;&gt;"限特")*($O$6:$O435="○")))</f>
        <v>194</v>
      </c>
      <c r="G435" s="10" t="str">
        <f>IF(OR($K435&lt;&gt;"限特",$O435&lt;&gt;"○"),"",SUMPRODUCT(($K$6:$K435="限特")*($O$6:$O435="○")))</f>
        <v/>
      </c>
      <c r="H435" s="9" t="str">
        <f t="shared" si="39"/>
        <v/>
      </c>
      <c r="I435" s="10" t="s">
        <v>441</v>
      </c>
      <c r="J435" s="9" t="str">
        <f t="shared" si="40"/>
        <v>〃</v>
      </c>
      <c r="K435" s="10" t="s">
        <v>22</v>
      </c>
      <c r="L435" s="11" t="s">
        <v>446</v>
      </c>
      <c r="M435" s="15"/>
      <c r="N435" s="156" t="s">
        <v>17</v>
      </c>
      <c r="O435" s="13" t="s">
        <v>14</v>
      </c>
      <c r="P435" s="12" t="s">
        <v>14</v>
      </c>
      <c r="Q435" s="12" t="s">
        <v>14</v>
      </c>
      <c r="R435" s="12"/>
      <c r="S435" s="12" t="s">
        <v>14</v>
      </c>
      <c r="T435" s="12"/>
      <c r="U435" s="12"/>
      <c r="V435" s="31"/>
    </row>
    <row r="436" spans="1:22" ht="13.5" customHeight="1" x14ac:dyDescent="0.15">
      <c r="A436" s="30">
        <f t="shared" si="38"/>
        <v>431</v>
      </c>
      <c r="B436" s="10">
        <f>IF($N436="","",COUNTA($N$6:$N436))</f>
        <v>307</v>
      </c>
      <c r="C436" s="10" t="str">
        <f>IF(OR($K436="限特",$Q436="○"),"",SUMPRODUCT(($K$6:$K436&lt;&gt;"限特")*($Q$6:$Q436="")))</f>
        <v/>
      </c>
      <c r="D436" s="10" t="str">
        <f>IF(OR($K436&lt;&gt;"限特",$Q436="○"),"",SUMPRODUCT(($K$6:$K436="限特")*($Q$6:$Q436="")))</f>
        <v/>
      </c>
      <c r="E436" s="10" t="str">
        <f>IF($M436="","",SUMPRODUCT(($M$6:$M436&lt;&gt;"")*($R$6:$R436="")))</f>
        <v/>
      </c>
      <c r="F436" s="10" t="str">
        <f>IF(OR($K436="限特",$O436=""),"",SUMPRODUCT(($K$6:$K436&lt;&gt;"限特")*($O$6:$O436="○")))</f>
        <v/>
      </c>
      <c r="G436" s="10" t="str">
        <f>IF(OR($K436&lt;&gt;"限特",$O436&lt;&gt;"○"),"",SUMPRODUCT(($K$6:$K436="限特")*($O$6:$O436="○")))</f>
        <v/>
      </c>
      <c r="H436" s="9" t="str">
        <f t="shared" si="39"/>
        <v/>
      </c>
      <c r="I436" s="10" t="s">
        <v>441</v>
      </c>
      <c r="J436" s="9" t="str">
        <f t="shared" si="40"/>
        <v>〃</v>
      </c>
      <c r="K436" s="10" t="s">
        <v>22</v>
      </c>
      <c r="L436" s="11" t="s">
        <v>447</v>
      </c>
      <c r="M436" s="15"/>
      <c r="N436" s="156" t="s">
        <v>17</v>
      </c>
      <c r="O436" s="13" t="s">
        <v>18</v>
      </c>
      <c r="P436" s="12" t="s">
        <v>14</v>
      </c>
      <c r="Q436" s="12" t="s">
        <v>14</v>
      </c>
      <c r="R436" s="12"/>
      <c r="S436" s="12" t="s">
        <v>14</v>
      </c>
      <c r="T436" s="12"/>
      <c r="U436" s="12"/>
      <c r="V436" s="31"/>
    </row>
    <row r="437" spans="1:22" ht="13.5" customHeight="1" x14ac:dyDescent="0.15">
      <c r="A437" s="30">
        <f t="shared" si="38"/>
        <v>432</v>
      </c>
      <c r="B437" s="10">
        <f>IF($N437="","",COUNTA($N$6:$N437))</f>
        <v>308</v>
      </c>
      <c r="C437" s="10" t="str">
        <f>IF(OR($K437="限特",$Q437="○"),"",SUMPRODUCT(($K$6:$K437&lt;&gt;"限特")*($Q$6:$Q437="")))</f>
        <v/>
      </c>
      <c r="D437" s="10" t="str">
        <f>IF(OR($K437&lt;&gt;"限特",$Q437="○"),"",SUMPRODUCT(($K$6:$K437="限特")*($Q$6:$Q437="")))</f>
        <v/>
      </c>
      <c r="E437" s="10" t="str">
        <f>IF($M437="","",SUMPRODUCT(($M$6:$M437&lt;&gt;"")*($R$6:$R437="")))</f>
        <v/>
      </c>
      <c r="F437" s="10">
        <f>IF(OR($K437="限特",$O437=""),"",SUMPRODUCT(($K$6:$K437&lt;&gt;"限特")*($O$6:$O437="○")))</f>
        <v>195</v>
      </c>
      <c r="G437" s="10" t="str">
        <f>IF(OR($K437&lt;&gt;"限特",$O437&lt;&gt;"○"),"",SUMPRODUCT(($K$6:$K437="限特")*($O$6:$O437="○")))</f>
        <v/>
      </c>
      <c r="H437" s="9" t="str">
        <f t="shared" si="39"/>
        <v>宮崎県</v>
      </c>
      <c r="I437" s="10" t="s">
        <v>448</v>
      </c>
      <c r="J437" s="9" t="str">
        <f t="shared" si="40"/>
        <v>都道府県</v>
      </c>
      <c r="K437" s="10" t="s">
        <v>13</v>
      </c>
      <c r="L437" s="11" t="s">
        <v>448</v>
      </c>
      <c r="M437" s="15"/>
      <c r="N437" s="156" t="s">
        <v>17</v>
      </c>
      <c r="O437" s="13" t="s">
        <v>14</v>
      </c>
      <c r="P437" s="12" t="s">
        <v>14</v>
      </c>
      <c r="Q437" s="12" t="s">
        <v>14</v>
      </c>
      <c r="R437" s="12"/>
      <c r="S437" s="12" t="s">
        <v>14</v>
      </c>
      <c r="T437" s="12"/>
      <c r="U437" s="12"/>
      <c r="V437" s="31"/>
    </row>
    <row r="438" spans="1:22" ht="13.5" customHeight="1" x14ac:dyDescent="0.15">
      <c r="A438" s="30">
        <f t="shared" si="38"/>
        <v>433</v>
      </c>
      <c r="B438" s="10" t="str">
        <f>IF($N438="","",COUNTA($N$6:$N438))</f>
        <v/>
      </c>
      <c r="C438" s="10" t="str">
        <f>IF(OR($K438="限特",$Q438="○"),"",SUMPRODUCT(($K$6:$K438&lt;&gt;"限特")*($Q$6:$Q438="")))</f>
        <v/>
      </c>
      <c r="D438" s="10" t="str">
        <f>IF(OR($K438&lt;&gt;"限特",$Q438="○"),"",SUMPRODUCT(($K$6:$K438="限特")*($Q$6:$Q438="")))</f>
        <v/>
      </c>
      <c r="E438" s="10" t="str">
        <f>IF($M438="","",SUMPRODUCT(($M$6:$M438&lt;&gt;"")*($R$6:$R438="")))</f>
        <v/>
      </c>
      <c r="F438" s="10">
        <f>IF(OR($K438="限特",$O438=""),"",SUMPRODUCT(($K$6:$K438&lt;&gt;"限特")*($O$6:$O438="○")))</f>
        <v>196</v>
      </c>
      <c r="G438" s="10" t="str">
        <f>IF(OR($K438&lt;&gt;"限特",$O438&lt;&gt;"○"),"",SUMPRODUCT(($K$6:$K438="限特")*($O$6:$O438="○")))</f>
        <v/>
      </c>
      <c r="H438" s="9" t="str">
        <f t="shared" si="39"/>
        <v/>
      </c>
      <c r="I438" s="10" t="s">
        <v>448</v>
      </c>
      <c r="J438" s="9" t="str">
        <f t="shared" si="40"/>
        <v>４条１項</v>
      </c>
      <c r="K438" s="10" t="s">
        <v>19</v>
      </c>
      <c r="L438" s="11" t="s">
        <v>449</v>
      </c>
      <c r="M438" s="15"/>
      <c r="N438" s="156"/>
      <c r="O438" s="13" t="s">
        <v>14</v>
      </c>
      <c r="P438" s="12" t="s">
        <v>14</v>
      </c>
      <c r="Q438" s="12" t="s">
        <v>14</v>
      </c>
      <c r="R438" s="12"/>
      <c r="S438" s="12" t="s">
        <v>14</v>
      </c>
      <c r="T438" s="12"/>
      <c r="U438" s="12"/>
      <c r="V438" s="31"/>
    </row>
    <row r="439" spans="1:22" ht="13.5" customHeight="1" x14ac:dyDescent="0.15">
      <c r="A439" s="30">
        <f t="shared" si="38"/>
        <v>434</v>
      </c>
      <c r="B439" s="10">
        <f>IF($N439="","",COUNTA($N$6:$N439))</f>
        <v>309</v>
      </c>
      <c r="C439" s="10" t="str">
        <f>IF(OR($K439="限特",$Q439="○"),"",SUMPRODUCT(($K$6:$K439&lt;&gt;"限特")*($Q$6:$Q439="")))</f>
        <v/>
      </c>
      <c r="D439" s="10" t="str">
        <f>IF(OR($K439&lt;&gt;"限特",$Q439="○"),"",SUMPRODUCT(($K$6:$K439="限特")*($Q$6:$Q439="")))</f>
        <v/>
      </c>
      <c r="E439" s="10" t="str">
        <f>IF($M439="","",SUMPRODUCT(($M$6:$M439&lt;&gt;"")*($R$6:$R439="")))</f>
        <v/>
      </c>
      <c r="F439" s="10">
        <f>IF(OR($K439="限特",$O439=""),"",SUMPRODUCT(($K$6:$K439&lt;&gt;"限特")*($O$6:$O439="○")))</f>
        <v>197</v>
      </c>
      <c r="G439" s="10" t="str">
        <f>IF(OR($K439&lt;&gt;"限特",$O439&lt;&gt;"○"),"",SUMPRODUCT(($K$6:$K439="限特")*($O$6:$O439="○")))</f>
        <v/>
      </c>
      <c r="H439" s="9" t="str">
        <f t="shared" si="39"/>
        <v/>
      </c>
      <c r="I439" s="10" t="s">
        <v>448</v>
      </c>
      <c r="J439" s="9" t="str">
        <f t="shared" si="40"/>
        <v>４条２項</v>
      </c>
      <c r="K439" s="10" t="s">
        <v>22</v>
      </c>
      <c r="L439" s="11" t="s">
        <v>450</v>
      </c>
      <c r="M439" s="15"/>
      <c r="N439" s="156" t="s">
        <v>17</v>
      </c>
      <c r="O439" s="13" t="s">
        <v>14</v>
      </c>
      <c r="P439" s="12" t="s">
        <v>14</v>
      </c>
      <c r="Q439" s="12" t="s">
        <v>14</v>
      </c>
      <c r="R439" s="12"/>
      <c r="S439" s="12" t="s">
        <v>14</v>
      </c>
      <c r="T439" s="12"/>
      <c r="U439" s="12"/>
      <c r="V439" s="31"/>
    </row>
    <row r="440" spans="1:22" ht="13.5" customHeight="1" x14ac:dyDescent="0.15">
      <c r="A440" s="30">
        <f t="shared" si="38"/>
        <v>435</v>
      </c>
      <c r="B440" s="10" t="str">
        <f>IF($N440="","",COUNTA($N$6:$N440))</f>
        <v/>
      </c>
      <c r="C440" s="10" t="str">
        <f>IF(OR($K440="限特",$Q440="○"),"",SUMPRODUCT(($K$6:$K440&lt;&gt;"限特")*($Q$6:$Q440="")))</f>
        <v/>
      </c>
      <c r="D440" s="10" t="str">
        <f>IF(OR($K440&lt;&gt;"限特",$Q440="○"),"",SUMPRODUCT(($K$6:$K440="限特")*($Q$6:$Q440="")))</f>
        <v/>
      </c>
      <c r="E440" s="10" t="str">
        <f>IF($M440="","",SUMPRODUCT(($M$6:$M440&lt;&gt;"")*($R$6:$R440="")))</f>
        <v/>
      </c>
      <c r="F440" s="10">
        <f>IF(OR($K440="限特",$O440=""),"",SUMPRODUCT(($K$6:$K440&lt;&gt;"限特")*($O$6:$O440="○")))</f>
        <v>198</v>
      </c>
      <c r="G440" s="10" t="str">
        <f>IF(OR($K440&lt;&gt;"限特",$O440&lt;&gt;"○"),"",SUMPRODUCT(($K$6:$K440="限特")*($O$6:$O440="○")))</f>
        <v/>
      </c>
      <c r="H440" s="9" t="str">
        <f t="shared" si="39"/>
        <v/>
      </c>
      <c r="I440" s="10" t="s">
        <v>448</v>
      </c>
      <c r="J440" s="9" t="str">
        <f t="shared" si="40"/>
        <v>〃</v>
      </c>
      <c r="K440" s="10" t="s">
        <v>22</v>
      </c>
      <c r="L440" s="11" t="s">
        <v>451</v>
      </c>
      <c r="M440" s="15"/>
      <c r="N440" s="156"/>
      <c r="O440" s="13" t="s">
        <v>1003</v>
      </c>
      <c r="P440" s="12" t="s">
        <v>14</v>
      </c>
      <c r="Q440" s="12" t="s">
        <v>14</v>
      </c>
      <c r="R440" s="12"/>
      <c r="S440" s="12" t="s">
        <v>14</v>
      </c>
      <c r="T440" s="12"/>
      <c r="U440" s="12"/>
      <c r="V440" s="31"/>
    </row>
    <row r="441" spans="1:22" ht="13.5" customHeight="1" x14ac:dyDescent="0.15">
      <c r="A441" s="30">
        <f t="shared" si="38"/>
        <v>436</v>
      </c>
      <c r="B441" s="10">
        <f>IF($N441="","",COUNTA($N$6:$N441))</f>
        <v>310</v>
      </c>
      <c r="C441" s="10" t="str">
        <f>IF(OR($K441="限特",$Q441="○"),"",SUMPRODUCT(($K$6:$K441&lt;&gt;"限特")*($Q$6:$Q441="")))</f>
        <v/>
      </c>
      <c r="D441" s="10" t="str">
        <f>IF(OR($K441&lt;&gt;"限特",$Q441="○"),"",SUMPRODUCT(($K$6:$K441="限特")*($Q$6:$Q441="")))</f>
        <v/>
      </c>
      <c r="E441" s="10" t="str">
        <f>IF($M441="","",SUMPRODUCT(($M$6:$M441&lt;&gt;"")*($R$6:$R441="")))</f>
        <v/>
      </c>
      <c r="F441" s="10">
        <f>IF(OR($K441="限特",$O441=""),"",SUMPRODUCT(($K$6:$K441&lt;&gt;"限特")*($O$6:$O441="○")))</f>
        <v>199</v>
      </c>
      <c r="G441" s="10" t="str">
        <f>IF(OR($K441&lt;&gt;"限特",$O441&lt;&gt;"○"),"",SUMPRODUCT(($K$6:$K441="限特")*($O$6:$O441="○")))</f>
        <v/>
      </c>
      <c r="H441" s="9" t="str">
        <f t="shared" si="39"/>
        <v/>
      </c>
      <c r="I441" s="10" t="s">
        <v>448</v>
      </c>
      <c r="J441" s="9" t="str">
        <f t="shared" si="40"/>
        <v>〃</v>
      </c>
      <c r="K441" s="10" t="s">
        <v>22</v>
      </c>
      <c r="L441" s="11" t="s">
        <v>452</v>
      </c>
      <c r="M441" s="15"/>
      <c r="N441" s="156" t="s">
        <v>17</v>
      </c>
      <c r="O441" s="13" t="s">
        <v>14</v>
      </c>
      <c r="P441" s="12" t="s">
        <v>14</v>
      </c>
      <c r="Q441" s="12" t="s">
        <v>14</v>
      </c>
      <c r="R441" s="12"/>
      <c r="S441" s="12" t="s">
        <v>14</v>
      </c>
      <c r="T441" s="12"/>
      <c r="U441" s="12"/>
      <c r="V441" s="31"/>
    </row>
    <row r="442" spans="1:22" ht="13.5" customHeight="1" x14ac:dyDescent="0.15">
      <c r="A442" s="30">
        <f t="shared" si="38"/>
        <v>437</v>
      </c>
      <c r="B442" s="10">
        <f>IF($N442="","",COUNTA($N$6:$N442))</f>
        <v>311</v>
      </c>
      <c r="C442" s="10" t="str">
        <f>IF(OR($K442="限特",$Q442="○"),"",SUMPRODUCT(($K$6:$K442&lt;&gt;"限特")*($Q$6:$Q442="")))</f>
        <v/>
      </c>
      <c r="D442" s="10" t="str">
        <f>IF(OR($K442&lt;&gt;"限特",$Q442="○"),"",SUMPRODUCT(($K$6:$K442="限特")*($Q$6:$Q442="")))</f>
        <v/>
      </c>
      <c r="E442" s="10" t="str">
        <f>IF($M442="","",SUMPRODUCT(($M$6:$M442&lt;&gt;"")*($R$6:$R442="")))</f>
        <v/>
      </c>
      <c r="F442" s="10">
        <f>IF(OR($K442="限特",$O442=""),"",SUMPRODUCT(($K$6:$K442&lt;&gt;"限特")*($O$6:$O442="○")))</f>
        <v>200</v>
      </c>
      <c r="G442" s="10" t="str">
        <f>IF(OR($K442&lt;&gt;"限特",$O442&lt;&gt;"○"),"",SUMPRODUCT(($K$6:$K442="限特")*($O$6:$O442="○")))</f>
        <v/>
      </c>
      <c r="H442" s="9" t="str">
        <f t="shared" si="39"/>
        <v>鹿児島県</v>
      </c>
      <c r="I442" s="10" t="s">
        <v>453</v>
      </c>
      <c r="J442" s="9" t="str">
        <f t="shared" si="40"/>
        <v>都道府県</v>
      </c>
      <c r="K442" s="10" t="s">
        <v>13</v>
      </c>
      <c r="L442" s="11" t="s">
        <v>453</v>
      </c>
      <c r="M442" s="15"/>
      <c r="N442" s="156" t="s">
        <v>17</v>
      </c>
      <c r="O442" s="13" t="s">
        <v>14</v>
      </c>
      <c r="P442" s="12" t="s">
        <v>14</v>
      </c>
      <c r="Q442" s="12" t="s">
        <v>14</v>
      </c>
      <c r="R442" s="12"/>
      <c r="S442" s="12" t="s">
        <v>14</v>
      </c>
      <c r="T442" s="12"/>
      <c r="U442" s="12"/>
      <c r="V442" s="31"/>
    </row>
    <row r="443" spans="1:22" ht="13.5" customHeight="1" x14ac:dyDescent="0.15">
      <c r="A443" s="30">
        <f t="shared" si="38"/>
        <v>438</v>
      </c>
      <c r="B443" s="10" t="str">
        <f>IF($N443="","",COUNTA($N$6:$N443))</f>
        <v/>
      </c>
      <c r="C443" s="10">
        <f>IF(OR($K443="限特",$Q443="○"),"",SUMPRODUCT(($K$6:$K443&lt;&gt;"限特")*($Q$6:$Q443="")))</f>
        <v>10</v>
      </c>
      <c r="D443" s="10" t="str">
        <f>IF(OR($K443&lt;&gt;"限特",$Q443="○"),"",SUMPRODUCT(($K$6:$K443="限特")*($Q$6:$Q443="")))</f>
        <v/>
      </c>
      <c r="E443" s="10" t="str">
        <f>IF($M443="","",SUMPRODUCT(($M$6:$M443&lt;&gt;"")*($R$6:$R443="")))</f>
        <v/>
      </c>
      <c r="F443" s="10" t="str">
        <f>IF(OR($K443="限特",$O443=""),"",SUMPRODUCT(($K$6:$K443&lt;&gt;"限特")*($O$6:$O443="○")))</f>
        <v/>
      </c>
      <c r="G443" s="10" t="str">
        <f>IF(OR($K443&lt;&gt;"限特",$O443&lt;&gt;"○"),"",SUMPRODUCT(($K$6:$K443="限特")*($O$6:$O443="○")))</f>
        <v/>
      </c>
      <c r="H443" s="9" t="str">
        <f t="shared" si="39"/>
        <v/>
      </c>
      <c r="I443" s="10" t="s">
        <v>453</v>
      </c>
      <c r="J443" s="9" t="str">
        <f t="shared" si="40"/>
        <v>４条１項</v>
      </c>
      <c r="K443" s="10" t="s">
        <v>19</v>
      </c>
      <c r="L443" s="11" t="s">
        <v>454</v>
      </c>
      <c r="M443" s="15"/>
      <c r="N443" s="156"/>
      <c r="O443" s="13" t="s">
        <v>18</v>
      </c>
      <c r="P443" s="12" t="s">
        <v>18</v>
      </c>
      <c r="Q443" s="12" t="s">
        <v>18</v>
      </c>
      <c r="R443" s="12"/>
      <c r="S443" s="12"/>
      <c r="T443" s="12"/>
      <c r="U443" s="12"/>
      <c r="V443" s="31"/>
    </row>
    <row r="444" spans="1:22" ht="13.5" customHeight="1" x14ac:dyDescent="0.15">
      <c r="A444" s="30">
        <f t="shared" si="38"/>
        <v>439</v>
      </c>
      <c r="B444" s="10" t="str">
        <f>IF($N444="","",COUNTA($N$6:$N444))</f>
        <v/>
      </c>
      <c r="C444" s="10" t="str">
        <f>IF(OR($K444="限特",$Q444="○"),"",SUMPRODUCT(($K$6:$K444&lt;&gt;"限特")*($Q$6:$Q444="")))</f>
        <v/>
      </c>
      <c r="D444" s="10" t="str">
        <f>IF(OR($K444&lt;&gt;"限特",$Q444="○"),"",SUMPRODUCT(($K$6:$K444="限特")*($Q$6:$Q444="")))</f>
        <v/>
      </c>
      <c r="E444" s="10" t="str">
        <f>IF($M444="","",SUMPRODUCT(($M$6:$M444&lt;&gt;"")*($R$6:$R444="")))</f>
        <v/>
      </c>
      <c r="F444" s="10" t="str">
        <f>IF(OR($K444="限特",$O444=""),"",SUMPRODUCT(($K$6:$K444&lt;&gt;"限特")*($O$6:$O444="○")))</f>
        <v/>
      </c>
      <c r="G444" s="10">
        <f>IF(OR($K444&lt;&gt;"限特",$O444&lt;&gt;"○"),"",SUMPRODUCT(($K$6:$K444="限特")*($O$6:$O444="○")))</f>
        <v>71</v>
      </c>
      <c r="H444" s="9" t="str">
        <f t="shared" si="39"/>
        <v/>
      </c>
      <c r="I444" s="10" t="s">
        <v>453</v>
      </c>
      <c r="J444" s="9" t="str">
        <f t="shared" si="40"/>
        <v>限特</v>
      </c>
      <c r="K444" s="10" t="s">
        <v>30</v>
      </c>
      <c r="L444" s="11" t="s">
        <v>455</v>
      </c>
      <c r="M444" s="15"/>
      <c r="N444" s="156"/>
      <c r="O444" s="13" t="s">
        <v>1038</v>
      </c>
      <c r="P444" s="12" t="s">
        <v>14</v>
      </c>
      <c r="Q444" s="12" t="s">
        <v>14</v>
      </c>
      <c r="R444" s="12"/>
      <c r="S444" s="12" t="s">
        <v>14</v>
      </c>
      <c r="T444" s="12"/>
      <c r="U444" s="12"/>
      <c r="V444" s="31"/>
    </row>
    <row r="445" spans="1:22" ht="13.5" customHeight="1" x14ac:dyDescent="0.15">
      <c r="A445" s="30">
        <f t="shared" si="38"/>
        <v>440</v>
      </c>
      <c r="B445" s="10">
        <f>IF($N445="","",COUNTA($N$6:$N445))</f>
        <v>312</v>
      </c>
      <c r="C445" s="10" t="str">
        <f>IF(OR($K445="限特",$Q445="○"),"",SUMPRODUCT(($K$6:$K445&lt;&gt;"限特")*($Q$6:$Q445="")))</f>
        <v/>
      </c>
      <c r="D445" s="10" t="str">
        <f>IF(OR($K445&lt;&gt;"限特",$Q445="○"),"",SUMPRODUCT(($K$6:$K445="限特")*($Q$6:$Q445="")))</f>
        <v/>
      </c>
      <c r="E445" s="10" t="str">
        <f>IF($M445="","",SUMPRODUCT(($M$6:$M445&lt;&gt;"")*($R$6:$R445="")))</f>
        <v/>
      </c>
      <c r="F445" s="10" t="str">
        <f>IF(OR($K445="限特",$O445=""),"",SUMPRODUCT(($K$6:$K445&lt;&gt;"限特")*($O$6:$O445="○")))</f>
        <v/>
      </c>
      <c r="G445" s="10">
        <f>IF(OR($K445&lt;&gt;"限特",$O445&lt;&gt;"○"),"",SUMPRODUCT(($K$6:$K445="限特")*($O$6:$O445="○")))</f>
        <v>72</v>
      </c>
      <c r="H445" s="9" t="str">
        <f t="shared" si="39"/>
        <v/>
      </c>
      <c r="I445" s="10" t="s">
        <v>453</v>
      </c>
      <c r="J445" s="9" t="str">
        <f t="shared" si="40"/>
        <v>〃</v>
      </c>
      <c r="K445" s="10" t="s">
        <v>30</v>
      </c>
      <c r="L445" s="11" t="s">
        <v>456</v>
      </c>
      <c r="M445" s="15"/>
      <c r="N445" s="156" t="s">
        <v>17</v>
      </c>
      <c r="O445" s="13" t="s">
        <v>1003</v>
      </c>
      <c r="P445" s="12" t="s">
        <v>14</v>
      </c>
      <c r="Q445" s="12" t="s">
        <v>14</v>
      </c>
      <c r="R445" s="12"/>
      <c r="S445" s="12" t="s">
        <v>14</v>
      </c>
      <c r="T445" s="12"/>
      <c r="U445" s="12"/>
      <c r="V445" s="31"/>
    </row>
    <row r="446" spans="1:22" ht="13.5" customHeight="1" x14ac:dyDescent="0.15">
      <c r="A446" s="30">
        <f t="shared" si="38"/>
        <v>441</v>
      </c>
      <c r="B446" s="10">
        <f>IF($N446="","",COUNTA($N$6:$N446))</f>
        <v>313</v>
      </c>
      <c r="C446" s="10" t="str">
        <f>IF(OR($K446="限特",$Q446="○"),"",SUMPRODUCT(($K$6:$K446&lt;&gt;"限特")*($Q$6:$Q446="")))</f>
        <v/>
      </c>
      <c r="D446" s="10" t="str">
        <f>IF(OR($K446&lt;&gt;"限特",$Q446="○"),"",SUMPRODUCT(($K$6:$K446="限特")*($Q$6:$Q446="")))</f>
        <v/>
      </c>
      <c r="E446" s="10" t="str">
        <f>IF($M446="","",SUMPRODUCT(($M$6:$M446&lt;&gt;"")*($R$6:$R446="")))</f>
        <v/>
      </c>
      <c r="F446" s="10" t="str">
        <f>IF(OR($K446="限特",$O446=""),"",SUMPRODUCT(($K$6:$K446&lt;&gt;"限特")*($O$6:$O446="○")))</f>
        <v/>
      </c>
      <c r="G446" s="10">
        <f>IF(OR($K446&lt;&gt;"限特",$O446&lt;&gt;"○"),"",SUMPRODUCT(($K$6:$K446="限特")*($O$6:$O446="○")))</f>
        <v>73</v>
      </c>
      <c r="H446" s="9" t="str">
        <f t="shared" si="39"/>
        <v/>
      </c>
      <c r="I446" s="10" t="s">
        <v>453</v>
      </c>
      <c r="J446" s="9" t="str">
        <f t="shared" si="40"/>
        <v>〃</v>
      </c>
      <c r="K446" s="10" t="s">
        <v>30</v>
      </c>
      <c r="L446" s="11" t="s">
        <v>457</v>
      </c>
      <c r="M446" s="15"/>
      <c r="N446" s="156" t="s">
        <v>17</v>
      </c>
      <c r="O446" s="13" t="s">
        <v>14</v>
      </c>
      <c r="P446" s="12" t="s">
        <v>14</v>
      </c>
      <c r="Q446" s="12" t="s">
        <v>14</v>
      </c>
      <c r="R446" s="12"/>
      <c r="S446" s="12" t="s">
        <v>14</v>
      </c>
      <c r="T446" s="12"/>
      <c r="U446" s="12"/>
      <c r="V446" s="31"/>
    </row>
    <row r="447" spans="1:22" ht="13.5" customHeight="1" x14ac:dyDescent="0.15">
      <c r="A447" s="30">
        <f t="shared" si="38"/>
        <v>442</v>
      </c>
      <c r="B447" s="10">
        <f>IF($N447="","",COUNTA($N$6:$N447))</f>
        <v>314</v>
      </c>
      <c r="C447" s="10" t="str">
        <f>IF(OR($K447="限特",$Q447="○"),"",SUMPRODUCT(($K$6:$K447&lt;&gt;"限特")*($Q$6:$Q447="")))</f>
        <v/>
      </c>
      <c r="D447" s="10" t="str">
        <f>IF(OR($K447&lt;&gt;"限特",$Q447="○"),"",SUMPRODUCT(($K$6:$K447="限特")*($Q$6:$Q447="")))</f>
        <v/>
      </c>
      <c r="E447" s="10" t="str">
        <f>IF($M447="","",SUMPRODUCT(($M$6:$M447&lt;&gt;"")*($R$6:$R447="")))</f>
        <v/>
      </c>
      <c r="F447" s="10">
        <f>IF(OR($K447="限特",$O447=""),"",SUMPRODUCT(($K$6:$K447&lt;&gt;"限特")*($O$6:$O447="○")))</f>
        <v>201</v>
      </c>
      <c r="G447" s="10" t="str">
        <f>IF(OR($K447&lt;&gt;"限特",$O447&lt;&gt;"○"),"",SUMPRODUCT(($K$6:$K447="限特")*($O$6:$O447="○")))</f>
        <v/>
      </c>
      <c r="H447" s="9" t="str">
        <f t="shared" si="39"/>
        <v>沖縄県</v>
      </c>
      <c r="I447" s="10" t="s">
        <v>458</v>
      </c>
      <c r="J447" s="9" t="str">
        <f t="shared" si="40"/>
        <v>都道府県</v>
      </c>
      <c r="K447" s="10" t="s">
        <v>13</v>
      </c>
      <c r="L447" s="11" t="s">
        <v>458</v>
      </c>
      <c r="M447" s="15"/>
      <c r="N447" s="156" t="s">
        <v>17</v>
      </c>
      <c r="O447" s="13" t="s">
        <v>14</v>
      </c>
      <c r="P447" s="12" t="s">
        <v>14</v>
      </c>
      <c r="Q447" s="12" t="s">
        <v>14</v>
      </c>
      <c r="R447" s="12"/>
      <c r="S447" s="12" t="s">
        <v>14</v>
      </c>
      <c r="T447" s="12"/>
      <c r="U447" s="12"/>
      <c r="V447" s="31"/>
    </row>
    <row r="448" spans="1:22" ht="13.5" customHeight="1" x14ac:dyDescent="0.15">
      <c r="A448" s="30">
        <f t="shared" si="38"/>
        <v>443</v>
      </c>
      <c r="B448" s="10">
        <f>IF($N448="","",COUNTA($N$6:$N448))</f>
        <v>315</v>
      </c>
      <c r="C448" s="10" t="str">
        <f>IF(OR($K448="限特",$Q448="○"),"",SUMPRODUCT(($K$6:$K448&lt;&gt;"限特")*($Q$6:$Q448="")))</f>
        <v/>
      </c>
      <c r="D448" s="10" t="str">
        <f>IF(OR($K448&lt;&gt;"限特",$Q448="○"),"",SUMPRODUCT(($K$6:$K448="限特")*($Q$6:$Q448="")))</f>
        <v/>
      </c>
      <c r="E448" s="10" t="str">
        <f>IF($M448="","",SUMPRODUCT(($M$6:$M448&lt;&gt;"")*($R$6:$R448="")))</f>
        <v/>
      </c>
      <c r="F448" s="10">
        <f>IF(OR($K448="限特",$O448=""),"",SUMPRODUCT(($K$6:$K448&lt;&gt;"限特")*($O$6:$O448="○")))</f>
        <v>202</v>
      </c>
      <c r="G448" s="10" t="str">
        <f>IF(OR($K448&lt;&gt;"限特",$O448&lt;&gt;"○"),"",SUMPRODUCT(($K$6:$K448="限特")*($O$6:$O448="○")))</f>
        <v/>
      </c>
      <c r="H448" s="9" t="str">
        <f t="shared" si="39"/>
        <v/>
      </c>
      <c r="I448" s="10" t="s">
        <v>458</v>
      </c>
      <c r="J448" s="9" t="str">
        <f t="shared" si="40"/>
        <v>４条１項</v>
      </c>
      <c r="K448" s="10" t="s">
        <v>19</v>
      </c>
      <c r="L448" s="11" t="s">
        <v>459</v>
      </c>
      <c r="M448" s="15"/>
      <c r="N448" s="156" t="s">
        <v>17</v>
      </c>
      <c r="O448" s="13" t="s">
        <v>14</v>
      </c>
      <c r="P448" s="12" t="s">
        <v>14</v>
      </c>
      <c r="Q448" s="12" t="s">
        <v>14</v>
      </c>
      <c r="R448" s="12"/>
      <c r="S448" s="12" t="s">
        <v>14</v>
      </c>
      <c r="T448" s="12"/>
      <c r="U448" s="12"/>
      <c r="V448" s="31"/>
    </row>
    <row r="449" spans="1:22" ht="13.5" customHeight="1" x14ac:dyDescent="0.15">
      <c r="A449" s="30">
        <f t="shared" si="38"/>
        <v>444</v>
      </c>
      <c r="B449" s="10">
        <f>IF($N449="","",COUNTA($N$6:$N449))</f>
        <v>316</v>
      </c>
      <c r="C449" s="10" t="str">
        <f>IF(OR($K449="限特",$Q449="○"),"",SUMPRODUCT(($K$6:$K449&lt;&gt;"限特")*($Q$6:$Q449="")))</f>
        <v/>
      </c>
      <c r="D449" s="10" t="str">
        <f>IF(OR($K449&lt;&gt;"限特",$Q449="○"),"",SUMPRODUCT(($K$6:$K449="限特")*($Q$6:$Q449="")))</f>
        <v/>
      </c>
      <c r="E449" s="10" t="str">
        <f>IF($M449="","",SUMPRODUCT(($M$6:$M449&lt;&gt;"")*($R$6:$R449="")))</f>
        <v/>
      </c>
      <c r="F449" s="10" t="str">
        <f>IF(OR($K449="限特",$O449=""),"",SUMPRODUCT(($K$6:$K449&lt;&gt;"限特")*($O$6:$O449="○")))</f>
        <v/>
      </c>
      <c r="G449" s="10" t="str">
        <f>IF(OR($K449&lt;&gt;"限特",$O449&lt;&gt;"○"),"",SUMPRODUCT(($K$6:$K449="限特")*($O$6:$O449="○")))</f>
        <v/>
      </c>
      <c r="H449" s="9" t="str">
        <f t="shared" si="39"/>
        <v/>
      </c>
      <c r="I449" s="10" t="s">
        <v>458</v>
      </c>
      <c r="J449" s="9" t="str">
        <f t="shared" si="40"/>
        <v>４条２項</v>
      </c>
      <c r="K449" s="10" t="s">
        <v>22</v>
      </c>
      <c r="L449" s="11" t="s">
        <v>460</v>
      </c>
      <c r="M449" s="15"/>
      <c r="N449" s="156" t="s">
        <v>17</v>
      </c>
      <c r="O449" s="13" t="s">
        <v>18</v>
      </c>
      <c r="P449" s="12" t="s">
        <v>14</v>
      </c>
      <c r="Q449" s="12" t="s">
        <v>14</v>
      </c>
      <c r="R449" s="12"/>
      <c r="S449" s="12" t="s">
        <v>14</v>
      </c>
      <c r="T449" s="12"/>
      <c r="U449" s="12"/>
      <c r="V449" s="31"/>
    </row>
    <row r="450" spans="1:22" ht="13.5" customHeight="1" x14ac:dyDescent="0.15">
      <c r="A450" s="30">
        <f t="shared" si="38"/>
        <v>445</v>
      </c>
      <c r="B450" s="10">
        <f>IF($N450="","",COUNTA($N$6:$N450))</f>
        <v>317</v>
      </c>
      <c r="C450" s="10" t="str">
        <f>IF(OR($K450="限特",$Q450="○"),"",SUMPRODUCT(($K$6:$K450&lt;&gt;"限特")*($Q$6:$Q450="")))</f>
        <v/>
      </c>
      <c r="D450" s="10" t="str">
        <f>IF(OR($K450&lt;&gt;"限特",$Q450="○"),"",SUMPRODUCT(($K$6:$K450="限特")*($Q$6:$Q450="")))</f>
        <v/>
      </c>
      <c r="E450" s="10" t="str">
        <f>IF($M450="","",SUMPRODUCT(($M$6:$M450&lt;&gt;"")*($R$6:$R450="")))</f>
        <v/>
      </c>
      <c r="F450" s="10" t="str">
        <f>IF(OR($K450="限特",$O450=""),"",SUMPRODUCT(($K$6:$K450&lt;&gt;"限特")*($O$6:$O450="○")))</f>
        <v/>
      </c>
      <c r="G450" s="10" t="str">
        <f>IF(OR($K450&lt;&gt;"限特",$O450&lt;&gt;"○"),"",SUMPRODUCT(($K$6:$K450="限特")*($O$6:$O450="○")))</f>
        <v/>
      </c>
      <c r="H450" s="9" t="str">
        <f t="shared" si="39"/>
        <v/>
      </c>
      <c r="I450" s="10" t="s">
        <v>458</v>
      </c>
      <c r="J450" s="9" t="str">
        <f t="shared" si="40"/>
        <v>〃</v>
      </c>
      <c r="K450" s="10" t="s">
        <v>22</v>
      </c>
      <c r="L450" s="11" t="s">
        <v>461</v>
      </c>
      <c r="M450" s="15"/>
      <c r="N450" s="156" t="s">
        <v>17</v>
      </c>
      <c r="O450" s="13" t="s">
        <v>18</v>
      </c>
      <c r="P450" s="12" t="s">
        <v>14</v>
      </c>
      <c r="Q450" s="12" t="s">
        <v>14</v>
      </c>
      <c r="R450" s="12"/>
      <c r="S450" s="12" t="s">
        <v>14</v>
      </c>
      <c r="T450" s="12"/>
      <c r="U450" s="12"/>
      <c r="V450" s="31"/>
    </row>
    <row r="451" spans="1:22" ht="13.5" customHeight="1" x14ac:dyDescent="0.15">
      <c r="A451" s="30">
        <f>IF($L451&lt;&gt;"",ROW($L451)-(ROW(L$6)-1))</f>
        <v>446</v>
      </c>
      <c r="B451" s="10">
        <f>IF($N451="","",COUNTA($N$6:$N451))</f>
        <v>318</v>
      </c>
      <c r="C451" s="10" t="str">
        <f>IF(OR($K451="限特",$Q451="○"),"",SUMPRODUCT(($K$6:$K451&lt;&gt;"限特")*($Q$6:$Q451="")))</f>
        <v/>
      </c>
      <c r="D451" s="10" t="str">
        <f>IF(OR($K451&lt;&gt;"限特",$Q451="○"),"",SUMPRODUCT(($K$6:$K451="限特")*($Q$6:$Q451="")))</f>
        <v/>
      </c>
      <c r="E451" s="10" t="str">
        <f>IF($M451="","",SUMPRODUCT(($M$6:$M451&lt;&gt;"")*($R$6:$R451="")))</f>
        <v/>
      </c>
      <c r="F451" s="10">
        <f>IF(OR($K451="限特",$O451=""),"",SUMPRODUCT(($K$6:$K451&lt;&gt;"限特")*($O$6:$O451="○")))</f>
        <v>203</v>
      </c>
      <c r="G451" s="10" t="str">
        <f>IF(OR($K451&lt;&gt;"限特",$O451&lt;&gt;"○"),"",SUMPRODUCT(($K$6:$K451="限特")*($O$6:$O451="○")))</f>
        <v/>
      </c>
      <c r="H451" s="9" t="str">
        <f>IF(I451&lt;&gt;I450,I451,"")</f>
        <v/>
      </c>
      <c r="I451" s="10" t="s">
        <v>458</v>
      </c>
      <c r="J451" s="9" t="str">
        <f t="shared" si="40"/>
        <v>〃</v>
      </c>
      <c r="K451" s="10" t="s">
        <v>22</v>
      </c>
      <c r="L451" s="11" t="s">
        <v>462</v>
      </c>
      <c r="M451" s="15"/>
      <c r="N451" s="156" t="s">
        <v>17</v>
      </c>
      <c r="O451" s="13" t="s">
        <v>14</v>
      </c>
      <c r="P451" s="12" t="s">
        <v>14</v>
      </c>
      <c r="Q451" s="12" t="s">
        <v>14</v>
      </c>
      <c r="R451" s="12"/>
      <c r="S451" s="12" t="s">
        <v>14</v>
      </c>
      <c r="T451" s="12"/>
      <c r="U451" s="12"/>
      <c r="V451" s="31"/>
    </row>
    <row r="452" spans="1:22" ht="13.5" customHeight="1" x14ac:dyDescent="0.15">
      <c r="A452" s="30">
        <f>IF($L452&lt;&gt;"",ROW($L452)-(ROW(L$6)-1))</f>
        <v>447</v>
      </c>
      <c r="B452" s="10">
        <f>IF($N452="","",COUNTA($N$6:$N452))</f>
        <v>319</v>
      </c>
      <c r="C452" s="10" t="str">
        <f>IF(OR($K452="限特",$Q452="○"),"",SUMPRODUCT(($K$6:$K452&lt;&gt;"限特")*($Q$6:$Q452="")))</f>
        <v/>
      </c>
      <c r="D452" s="10" t="str">
        <f>IF(OR($K452&lt;&gt;"限特",$Q452="○"),"",SUMPRODUCT(($K$6:$K452="限特")*($Q$6:$Q452="")))</f>
        <v/>
      </c>
      <c r="E452" s="10" t="str">
        <f>IF($M452="","",SUMPRODUCT(($M$6:$M452&lt;&gt;"")*($R$6:$R452="")))</f>
        <v/>
      </c>
      <c r="F452" s="10" t="str">
        <f>IF(OR($K452="限特",$O452=""),"",SUMPRODUCT(($K$6:$K452&lt;&gt;"限特")*($O$6:$O452="○")))</f>
        <v/>
      </c>
      <c r="G452" s="10" t="str">
        <f>IF(OR($K452&lt;&gt;"限特",$O452&lt;&gt;"○"),"",SUMPRODUCT(($K$6:$K452="限特")*($O$6:$O452="○")))</f>
        <v/>
      </c>
      <c r="H452" s="9" t="str">
        <f>IF(I452&lt;&gt;I451,I452,"")</f>
        <v/>
      </c>
      <c r="I452" s="10" t="s">
        <v>458</v>
      </c>
      <c r="J452" s="9" t="str">
        <f>IF(K452&lt;&gt;K451,K452,"〃")</f>
        <v>〃</v>
      </c>
      <c r="K452" s="10" t="s">
        <v>22</v>
      </c>
      <c r="L452" s="11" t="s">
        <v>463</v>
      </c>
      <c r="M452" s="15"/>
      <c r="N452" s="156" t="s">
        <v>17</v>
      </c>
      <c r="O452" s="13" t="s">
        <v>18</v>
      </c>
      <c r="P452" s="12" t="s">
        <v>14</v>
      </c>
      <c r="Q452" s="12" t="s">
        <v>14</v>
      </c>
      <c r="R452" s="12"/>
      <c r="S452" s="12" t="s">
        <v>14</v>
      </c>
      <c r="T452" s="12"/>
      <c r="U452" s="12"/>
      <c r="V452" s="31"/>
    </row>
  </sheetData>
  <autoFilter ref="A4:V452" xr:uid="{00000000-0009-0000-0000-000001000000}"/>
  <phoneticPr fontId="4"/>
  <conditionalFormatting sqref="A175:G175 A170:G172 A177:G177 I179:I180 K179:V180 K177:V177 K171:V172 K175:V175 I177 I170:I172 I175 A165:G168 K170:N170 P170:R170 V170 T170 K49:V168 I194:I197 K194:V197 A195:H213 I198:V213 A194 A179:G182 I181:V182 H165:H182 K189:V190 A186:V187 L185:V185 A6:V28 A30:V38 A49:H164 J49:J162 A40:V47 I49:I168 A276:H447 A220:V274 H275:J278 I276:V450">
    <cfRule type="expression" dxfId="172" priority="59">
      <formula>$I6&lt;&gt;$I7</formula>
    </cfRule>
  </conditionalFormatting>
  <conditionalFormatting sqref="F6">
    <cfRule type="expression" dxfId="171" priority="58">
      <formula>$I6&lt;&gt;$I7</formula>
    </cfRule>
  </conditionalFormatting>
  <conditionalFormatting sqref="I451:I452 K451:V452 B451:E452">
    <cfRule type="expression" dxfId="170" priority="56">
      <formula>$I451&lt;&gt;$I452</formula>
    </cfRule>
  </conditionalFormatting>
  <conditionalFormatting sqref="K175:V180 I175:I180 A175:G183 I181:V183 A186:V187 A193:H198 I198:V198 H165:H183 I193:I197 A192:I192 J192:V197 K188:V191 L185:V185 A6:V162 A199:V452">
    <cfRule type="expression" dxfId="169" priority="57">
      <formula>MOD(SUBTOTAL(3,$L$6:$L6),2)=0</formula>
    </cfRule>
  </conditionalFormatting>
  <conditionalFormatting sqref="F449:F452">
    <cfRule type="expression" dxfId="168" priority="54">
      <formula>$I449&lt;&gt;$I450</formula>
    </cfRule>
  </conditionalFormatting>
  <conditionalFormatting sqref="G449:G452">
    <cfRule type="expression" dxfId="167" priority="52">
      <formula>$I449&lt;&gt;$I450</formula>
    </cfRule>
  </conditionalFormatting>
  <conditionalFormatting sqref="H448:H452">
    <cfRule type="expression" dxfId="166" priority="50">
      <formula>$I448&lt;&gt;$I449</formula>
    </cfRule>
  </conditionalFormatting>
  <conditionalFormatting sqref="J451:J452">
    <cfRule type="expression" dxfId="165" priority="48">
      <formula>$I451&lt;&gt;$I452</formula>
    </cfRule>
  </conditionalFormatting>
  <conditionalFormatting sqref="A451">
    <cfRule type="expression" dxfId="164" priority="46">
      <formula>$I451&lt;&gt;$I452</formula>
    </cfRule>
  </conditionalFormatting>
  <conditionalFormatting sqref="A452">
    <cfRule type="expression" dxfId="163" priority="44">
      <formula>$I452&lt;&gt;$I453</formula>
    </cfRule>
  </conditionalFormatting>
  <conditionalFormatting sqref="A449:E450 A448:G448">
    <cfRule type="expression" dxfId="162" priority="60">
      <formula>$I448&lt;&gt;$I449</formula>
    </cfRule>
  </conditionalFormatting>
  <conditionalFormatting sqref="A163:I164 K163:V169 A165:G169 I165:I169">
    <cfRule type="expression" dxfId="161" priority="61">
      <formula>MOD(SUBTOTAL(3,$L$6:$L163),2)=0</formula>
    </cfRule>
  </conditionalFormatting>
  <conditionalFormatting sqref="A39:V39">
    <cfRule type="expression" dxfId="160" priority="62">
      <formula>$I39&lt;&gt;#REF!</formula>
    </cfRule>
  </conditionalFormatting>
  <conditionalFormatting sqref="A169:G169 K169:V169 I169">
    <cfRule type="expression" dxfId="159" priority="148">
      <formula>$I169&lt;&gt;$I175</formula>
    </cfRule>
  </conditionalFormatting>
  <conditionalFormatting sqref="A170:G173 K171:V172 I170:I173 K170:N170 P170:R170 V170 T170 K173:T173 V173">
    <cfRule type="expression" dxfId="158" priority="43">
      <formula>MOD(SUBTOTAL(3,$L$6:$L170),2)=0</formula>
    </cfRule>
  </conditionalFormatting>
  <conditionalFormatting sqref="A176:G176 A178:G178 K178:V178 K176:V176 I178 I176">
    <cfRule type="expression" dxfId="157" priority="151">
      <formula>$I176&lt;&gt;#REF!</formula>
    </cfRule>
  </conditionalFormatting>
  <conditionalFormatting sqref="A173:G173 K173:T173 I173 A183:V183 V173">
    <cfRule type="expression" dxfId="156" priority="153">
      <formula>$I173&lt;&gt;$I175</formula>
    </cfRule>
  </conditionalFormatting>
  <conditionalFormatting sqref="A174:G174 K174:V174 I174">
    <cfRule type="expression" dxfId="155" priority="41">
      <formula>$I174&lt;&gt;$I175</formula>
    </cfRule>
  </conditionalFormatting>
  <conditionalFormatting sqref="A174:G174 K174:V174 I174">
    <cfRule type="expression" dxfId="154" priority="40">
      <formula>MOD(SUBTOTAL(3,$L$6:$L174),2)=0</formula>
    </cfRule>
  </conditionalFormatting>
  <conditionalFormatting sqref="J163:J180">
    <cfRule type="expression" dxfId="153" priority="38">
      <formula>$I163&lt;&gt;$I164</formula>
    </cfRule>
  </conditionalFormatting>
  <conditionalFormatting sqref="J163:J180">
    <cfRule type="expression" dxfId="152" priority="39">
      <formula>MOD(SUBTOTAL(3,$L$6:$L163),2)=0</formula>
    </cfRule>
  </conditionalFormatting>
  <conditionalFormatting sqref="O170">
    <cfRule type="expression" dxfId="151" priority="34">
      <formula>MOD(SUBTOTAL(3,$L$6:$L170),2)=0</formula>
    </cfRule>
  </conditionalFormatting>
  <conditionalFormatting sqref="O170">
    <cfRule type="expression" dxfId="150" priority="35">
      <formula>$I170&lt;&gt;$I176</formula>
    </cfRule>
  </conditionalFormatting>
  <conditionalFormatting sqref="U170">
    <cfRule type="expression" dxfId="149" priority="32">
      <formula>MOD(SUBTOTAL(3,$L$6:$L170),2)=0</formula>
    </cfRule>
  </conditionalFormatting>
  <conditionalFormatting sqref="U170">
    <cfRule type="expression" dxfId="148" priority="33">
      <formula>$I170&lt;&gt;#REF!</formula>
    </cfRule>
  </conditionalFormatting>
  <conditionalFormatting sqref="S170">
    <cfRule type="expression" dxfId="147" priority="30">
      <formula>MOD(SUBTOTAL(3,$L$6:$L170),2)=0</formula>
    </cfRule>
  </conditionalFormatting>
  <conditionalFormatting sqref="S170">
    <cfRule type="expression" dxfId="146" priority="31">
      <formula>$I170&lt;&gt;$I176</formula>
    </cfRule>
  </conditionalFormatting>
  <conditionalFormatting sqref="A193 I193 K193:V193">
    <cfRule type="expression" dxfId="145" priority="29">
      <formula>$I193&lt;&gt;$I195</formula>
    </cfRule>
  </conditionalFormatting>
  <conditionalFormatting sqref="K191:V191">
    <cfRule type="expression" dxfId="144" priority="203">
      <formula>$I191&lt;&gt;$I194</formula>
    </cfRule>
  </conditionalFormatting>
  <conditionalFormatting sqref="A192:I192 K192:V192">
    <cfRule type="expression" dxfId="143" priority="23">
      <formula>$I192&lt;&gt;$I193</formula>
    </cfRule>
  </conditionalFormatting>
  <conditionalFormatting sqref="B193:H194">
    <cfRule type="expression" dxfId="142" priority="21">
      <formula>$I193&lt;&gt;$I194</formula>
    </cfRule>
  </conditionalFormatting>
  <conditionalFormatting sqref="J192:J197">
    <cfRule type="expression" dxfId="141" priority="19">
      <formula>$I192&lt;&gt;$I193</formula>
    </cfRule>
  </conditionalFormatting>
  <conditionalFormatting sqref="A214:V219">
    <cfRule type="expression" dxfId="140" priority="17">
      <formula>$I214&lt;&gt;$I215</formula>
    </cfRule>
  </conditionalFormatting>
  <conditionalFormatting sqref="K188:V188">
    <cfRule type="expression" dxfId="139" priority="242">
      <formula>$I188&lt;&gt;$I184</formula>
    </cfRule>
  </conditionalFormatting>
  <conditionalFormatting sqref="L184:V184">
    <cfRule type="expression" dxfId="138" priority="254">
      <formula>MOD(SUBTOTAL(3,$L$6:$L188),2)=0</formula>
    </cfRule>
  </conditionalFormatting>
  <conditionalFormatting sqref="L184:V184">
    <cfRule type="expression" dxfId="137" priority="255">
      <formula>$I184&lt;&gt;$I189</formula>
    </cfRule>
  </conditionalFormatting>
  <conditionalFormatting sqref="A188:J191">
    <cfRule type="expression" dxfId="136" priority="15">
      <formula>$I188&lt;&gt;$I189</formula>
    </cfRule>
  </conditionalFormatting>
  <conditionalFormatting sqref="A188:J191">
    <cfRule type="expression" dxfId="135" priority="14">
      <formula>MOD(SUBTOTAL(3,$L$6:$L188),2)=0</formula>
    </cfRule>
  </conditionalFormatting>
  <conditionalFormatting sqref="U173">
    <cfRule type="expression" dxfId="134" priority="12">
      <formula>MOD(SUBTOTAL(3,$L$6:$L173),2)=0</formula>
    </cfRule>
  </conditionalFormatting>
  <conditionalFormatting sqref="U173">
    <cfRule type="expression" dxfId="133" priority="13">
      <formula>$I173&lt;&gt;#REF!</formula>
    </cfRule>
  </conditionalFormatting>
  <conditionalFormatting sqref="A184:K184">
    <cfRule type="expression" dxfId="132" priority="10">
      <formula>MOD(SUBTOTAL(3,$L$6:$L184),2)=0</formula>
    </cfRule>
  </conditionalFormatting>
  <conditionalFormatting sqref="A184:K184">
    <cfRule type="expression" dxfId="131" priority="11">
      <formula>$I184&lt;&gt;$I186</formula>
    </cfRule>
  </conditionalFormatting>
  <conditionalFormatting sqref="A185:K185">
    <cfRule type="expression" dxfId="130" priority="8">
      <formula>MOD(SUBTOTAL(3,$L$6:$L185),2)=0</formula>
    </cfRule>
  </conditionalFormatting>
  <conditionalFormatting sqref="A185:K185">
    <cfRule type="expression" dxfId="129" priority="9">
      <formula>$I185&lt;&gt;$I187</formula>
    </cfRule>
  </conditionalFormatting>
  <conditionalFormatting sqref="O17">
    <cfRule type="expression" dxfId="128" priority="7">
      <formula>$I17&lt;&gt;$I18</formula>
    </cfRule>
  </conditionalFormatting>
  <conditionalFormatting sqref="B451">
    <cfRule type="expression" dxfId="127" priority="6">
      <formula>$I451&lt;&gt;$I452</formula>
    </cfRule>
  </conditionalFormatting>
  <conditionalFormatting sqref="B452">
    <cfRule type="expression" dxfId="126" priority="5">
      <formula>$I452&lt;&gt;$I453</formula>
    </cfRule>
  </conditionalFormatting>
  <conditionalFormatting sqref="C451:E452">
    <cfRule type="expression" dxfId="125" priority="4">
      <formula>$I451&lt;&gt;$I452</formula>
    </cfRule>
  </conditionalFormatting>
  <conditionalFormatting sqref="A39:H39 J39 A29:V29 A48:V48">
    <cfRule type="expression" dxfId="124" priority="256">
      <formula>$I29&lt;&gt;#REF!</formula>
    </cfRule>
  </conditionalFormatting>
  <conditionalFormatting sqref="H39:K43">
    <cfRule type="expression" dxfId="123" priority="3">
      <formula>$I39&lt;&gt;$I40</formula>
    </cfRule>
  </conditionalFormatting>
  <conditionalFormatting sqref="H30:J31">
    <cfRule type="expression" dxfId="122" priority="2">
      <formula>$I30&lt;&gt;#REF!</formula>
    </cfRule>
  </conditionalFormatting>
  <conditionalFormatting sqref="H49:K49">
    <cfRule type="expression" dxfId="121" priority="1">
      <formula>$I49&lt;&gt;#REF!</formula>
    </cfRule>
  </conditionalFormatting>
  <conditionalFormatting sqref="A275:V275">
    <cfRule type="expression" dxfId="120" priority="265">
      <formula>$I275&lt;&gt;#REF!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Y152"/>
  <sheetViews>
    <sheetView showGridLines="0" showZeros="0" view="pageBreakPreview" zoomScaleNormal="85" zoomScaleSheetLayoutView="100" workbookViewId="0">
      <pane ySplit="5" topLeftCell="A6" activePane="bottomLeft" state="frozen"/>
      <selection activeCell="AB86" sqref="AB86:AC86"/>
      <selection pane="bottomLeft" activeCell="A6" sqref="A6"/>
    </sheetView>
  </sheetViews>
  <sheetFormatPr defaultRowHeight="13.5" outlineLevelRow="1" outlineLevelCol="1" x14ac:dyDescent="0.15"/>
  <cols>
    <col min="1" max="1" width="4.375" style="1" customWidth="1"/>
    <col min="2" max="2" width="4.875" style="1" hidden="1" customWidth="1" outlineLevel="1"/>
    <col min="3" max="8" width="5.625" style="1" hidden="1" customWidth="1" outlineLevel="1"/>
    <col min="9" max="9" width="9" style="2" collapsed="1"/>
    <col min="10" max="10" width="9" style="1" hidden="1" customWidth="1" outlineLevel="1"/>
    <col min="11" max="11" width="9" style="2" customWidth="1" collapsed="1"/>
    <col min="12" max="12" width="9" style="1" hidden="1" customWidth="1" outlineLevel="1"/>
    <col min="13" max="13" width="49.625" style="3" bestFit="1" customWidth="1" collapsed="1"/>
    <col min="14" max="14" width="5.5" style="2" customWidth="1"/>
    <col min="15" max="15" width="6.75" style="2" customWidth="1"/>
    <col min="16" max="17" width="9" style="2"/>
    <col min="18" max="20" width="10.125" style="2" customWidth="1"/>
    <col min="21" max="21" width="18.75" style="1" bestFit="1" customWidth="1"/>
    <col min="22" max="16384" width="9" style="1"/>
  </cols>
  <sheetData>
    <row r="1" spans="1:25" s="83" customFormat="1" ht="30" customHeight="1" x14ac:dyDescent="0.2">
      <c r="A1" s="77" t="s">
        <v>1046</v>
      </c>
      <c r="I1" s="84"/>
      <c r="K1" s="84"/>
      <c r="M1" s="85"/>
      <c r="N1" s="159"/>
      <c r="O1" s="84"/>
      <c r="P1" s="84"/>
      <c r="Q1" s="84"/>
      <c r="R1" s="84"/>
      <c r="S1" s="84"/>
      <c r="T1" s="84"/>
    </row>
    <row r="2" spans="1:25" x14ac:dyDescent="0.15">
      <c r="A2" s="20"/>
      <c r="B2" s="38"/>
      <c r="C2" s="38"/>
      <c r="D2" s="38"/>
      <c r="E2" s="38"/>
      <c r="F2" s="38"/>
      <c r="G2" s="38"/>
      <c r="H2" s="38"/>
      <c r="I2" s="21" t="s">
        <v>4</v>
      </c>
      <c r="J2" s="38"/>
      <c r="K2" s="129"/>
      <c r="L2" s="38"/>
      <c r="M2" s="130"/>
      <c r="N2" s="129"/>
      <c r="O2" s="22"/>
      <c r="P2" s="131" t="s">
        <v>1054</v>
      </c>
      <c r="Q2" s="131"/>
      <c r="R2" s="129"/>
      <c r="S2" s="129"/>
      <c r="T2" s="129"/>
      <c r="U2" s="24"/>
    </row>
    <row r="3" spans="1:25" hidden="1" outlineLevel="1" x14ac:dyDescent="0.15">
      <c r="A3" s="25"/>
      <c r="B3" s="4"/>
      <c r="C3" s="4">
        <f>MAX(C6:C461)</f>
        <v>3</v>
      </c>
      <c r="D3" s="4">
        <f>MAX(D6:D461)</f>
        <v>18</v>
      </c>
      <c r="E3" s="4"/>
      <c r="F3" s="4"/>
      <c r="G3" s="4"/>
      <c r="H3" s="4">
        <f>MAX(H6:H461)</f>
        <v>11</v>
      </c>
      <c r="I3" s="5"/>
      <c r="J3" s="4"/>
      <c r="K3" s="5"/>
      <c r="L3" s="4"/>
      <c r="M3" s="6">
        <f>COUNTA(M$6:M$461)</f>
        <v>141</v>
      </c>
      <c r="N3" s="8">
        <f>COUNTIF(N5:N196,"有")</f>
        <v>48</v>
      </c>
      <c r="O3" s="16"/>
      <c r="P3" s="128">
        <f>SUMPRODUCT((LEFT(P$6:P$461,1)="○")*1)</f>
        <v>0</v>
      </c>
      <c r="Q3" s="5">
        <f>SUMPRODUCT((LEFT(Q$6:Q$461,1)="○")*1)</f>
        <v>109</v>
      </c>
      <c r="R3" s="5">
        <f>SUMPRODUCT((LEFT(R$6:R$461,1)="○")*1)</f>
        <v>109</v>
      </c>
      <c r="S3" s="5">
        <f>SUMPRODUCT((LEFT(S$6:S$461,1)="○")*1)</f>
        <v>40</v>
      </c>
      <c r="T3" s="5">
        <f>SUMPRODUCT((LEFT(T$6:T$461,1)="○")*1)</f>
        <v>88</v>
      </c>
      <c r="U3" s="26"/>
    </row>
    <row r="4" spans="1:25" s="2" customFormat="1" ht="40.5" collapsed="1" x14ac:dyDescent="0.15">
      <c r="A4" s="27" t="s">
        <v>0</v>
      </c>
      <c r="B4" s="39" t="s">
        <v>823</v>
      </c>
      <c r="C4" s="39" t="s">
        <v>929</v>
      </c>
      <c r="D4" s="39" t="s">
        <v>930</v>
      </c>
      <c r="E4" s="39" t="s">
        <v>936</v>
      </c>
      <c r="F4" s="39" t="s">
        <v>937</v>
      </c>
      <c r="G4" s="39" t="s">
        <v>938</v>
      </c>
      <c r="H4" s="39" t="s">
        <v>931</v>
      </c>
      <c r="I4" s="7" t="s">
        <v>611</v>
      </c>
      <c r="J4" s="5" t="s">
        <v>11</v>
      </c>
      <c r="K4" s="7" t="s">
        <v>607</v>
      </c>
      <c r="L4" s="5" t="s">
        <v>608</v>
      </c>
      <c r="M4" s="6" t="s">
        <v>3</v>
      </c>
      <c r="N4" s="127" t="s">
        <v>466</v>
      </c>
      <c r="O4" s="17" t="s">
        <v>5</v>
      </c>
      <c r="P4" s="128" t="s">
        <v>606</v>
      </c>
      <c r="Q4" s="7" t="s">
        <v>1051</v>
      </c>
      <c r="R4" s="7" t="s">
        <v>872</v>
      </c>
      <c r="S4" s="7" t="s">
        <v>873</v>
      </c>
      <c r="T4" s="5" t="s">
        <v>7</v>
      </c>
      <c r="U4" s="14" t="s">
        <v>10</v>
      </c>
    </row>
    <row r="5" spans="1:25" ht="13.5" hidden="1" customHeight="1" outlineLevel="1" x14ac:dyDescent="0.15">
      <c r="A5" s="28"/>
      <c r="J5" s="1" t="s">
        <v>2</v>
      </c>
      <c r="L5" s="1" t="s">
        <v>467</v>
      </c>
      <c r="O5" s="18"/>
      <c r="U5" s="29"/>
    </row>
    <row r="6" spans="1:25" collapsed="1" x14ac:dyDescent="0.15">
      <c r="A6" s="30">
        <f>IF($M6&lt;&gt;"",ROW($M6)-(ROW(M$6)-1))</f>
        <v>1</v>
      </c>
      <c r="B6" s="10">
        <f>IF($O6="","",COUNTA(O$6:O6))</f>
        <v>1</v>
      </c>
      <c r="C6" s="10" t="str">
        <f>IF(OR($J6&lt;&gt;"地整指定",$R6="○"),"",SUMPRODUCT(($J$6:$J6="地整指定")*($R$6:$R6="")))</f>
        <v/>
      </c>
      <c r="D6" s="10" t="str">
        <f>IF(OR($J6&lt;&gt;"知事指定",$R6="○"),"",SUMPRODUCT(($J$6:$J6="知事指定")*($R$6:$R6="")))</f>
        <v/>
      </c>
      <c r="E6" s="10">
        <v>0</v>
      </c>
      <c r="F6" s="10">
        <f>IF(OR($N6="",$S6="○"),0,SUMPRODUCT(($N$6:$N6&lt;&gt;"")*($S$6:$S6="")))</f>
        <v>0</v>
      </c>
      <c r="G6" s="10">
        <f t="shared" ref="G6:G67" si="0">E6*100+F6</f>
        <v>0</v>
      </c>
      <c r="H6" s="10">
        <v>0</v>
      </c>
      <c r="I6" s="9" t="str">
        <f>IF(J6&lt;&gt;J5,J6,"")</f>
        <v>大臣指定</v>
      </c>
      <c r="J6" s="126" t="s">
        <v>498</v>
      </c>
      <c r="K6" s="9" t="str">
        <f>IF(L6&lt;&gt;L5,L6,"〃")</f>
        <v>東京都</v>
      </c>
      <c r="L6" s="126" t="s">
        <v>195</v>
      </c>
      <c r="M6" s="33" t="s">
        <v>575</v>
      </c>
      <c r="N6" s="15" t="s">
        <v>465</v>
      </c>
      <c r="O6" s="19" t="s">
        <v>17</v>
      </c>
      <c r="P6" s="13">
        <v>0</v>
      </c>
      <c r="Q6" s="12" t="s">
        <v>14</v>
      </c>
      <c r="R6" s="12" t="s">
        <v>14</v>
      </c>
      <c r="S6" s="12" t="s">
        <v>14</v>
      </c>
      <c r="T6" s="12" t="s">
        <v>14</v>
      </c>
      <c r="U6" s="31"/>
      <c r="Y6" s="126"/>
    </row>
    <row r="7" spans="1:25" collapsed="1" x14ac:dyDescent="0.15">
      <c r="A7" s="30">
        <f t="shared" ref="A7:A67" si="1">IF($M7&lt;&gt;"",ROW($M7)-(ROW(M$6)-1))</f>
        <v>2</v>
      </c>
      <c r="B7" s="10">
        <f>IF($O7="","",COUNTA(O$6:O7))</f>
        <v>2</v>
      </c>
      <c r="C7" s="10" t="str">
        <f>IF(OR($J7&lt;&gt;"地整指定",$R7="○"),"",SUMPRODUCT(($J$6:$J7="地整指定")*($R$6:$R7="")))</f>
        <v/>
      </c>
      <c r="D7" s="10" t="str">
        <f>IF(OR($J7&lt;&gt;"知事指定",$R7="○"),"",SUMPRODUCT(($J$6:$J7="知事指定")*($R$6:$R7="")))</f>
        <v/>
      </c>
      <c r="E7" s="10">
        <v>0</v>
      </c>
      <c r="F7" s="10">
        <f>IF(OR($N7="",$S7="○"),0,SUMPRODUCT(($N$6:$N7&lt;&gt;"")*($S$6:$S7="")))</f>
        <v>0</v>
      </c>
      <c r="G7" s="10">
        <f t="shared" si="0"/>
        <v>0</v>
      </c>
      <c r="H7" s="10">
        <v>0</v>
      </c>
      <c r="I7" s="9" t="str">
        <f t="shared" ref="I7:I73" si="2">IF(J7&lt;&gt;J6,J7,"")</f>
        <v/>
      </c>
      <c r="J7" s="126" t="s">
        <v>498</v>
      </c>
      <c r="K7" s="9" t="str">
        <f t="shared" ref="K7:K72" si="3">IF(L7&lt;&gt;L6,L7,"〃")</f>
        <v>大阪府</v>
      </c>
      <c r="L7" s="126" t="s">
        <v>333</v>
      </c>
      <c r="M7" s="33" t="s">
        <v>521</v>
      </c>
      <c r="N7" s="15" t="s">
        <v>465</v>
      </c>
      <c r="O7" s="19" t="s">
        <v>17</v>
      </c>
      <c r="P7" s="13" t="s">
        <v>609</v>
      </c>
      <c r="Q7" s="12" t="s">
        <v>14</v>
      </c>
      <c r="R7" s="12" t="s">
        <v>14</v>
      </c>
      <c r="S7" s="12" t="s">
        <v>14</v>
      </c>
      <c r="T7" s="12" t="s">
        <v>14</v>
      </c>
      <c r="U7" s="31" t="s">
        <v>610</v>
      </c>
      <c r="Y7" s="126"/>
    </row>
    <row r="8" spans="1:25" collapsed="1" x14ac:dyDescent="0.15">
      <c r="A8" s="30">
        <f t="shared" si="1"/>
        <v>3</v>
      </c>
      <c r="B8" s="10">
        <f>IF($O8="","",COUNTA(O$6:O8))</f>
        <v>3</v>
      </c>
      <c r="C8" s="10" t="str">
        <f>IF(OR($J8&lt;&gt;"地整指定",$R8="○"),"",SUMPRODUCT(($J$6:$J8="地整指定")*($R$6:$R8="")))</f>
        <v/>
      </c>
      <c r="D8" s="10" t="str">
        <f>IF(OR($J8&lt;&gt;"知事指定",$R8="○"),"",SUMPRODUCT(($J$6:$J8="知事指定")*($R$6:$R8="")))</f>
        <v/>
      </c>
      <c r="E8" s="10">
        <v>0</v>
      </c>
      <c r="F8" s="10">
        <f>IF(OR($N8="",$S8="○"),0,SUMPRODUCT(($N$6:$N8&lt;&gt;"")*($S$6:$S8="")))</f>
        <v>1</v>
      </c>
      <c r="G8" s="10">
        <f t="shared" si="0"/>
        <v>1</v>
      </c>
      <c r="H8" s="10">
        <v>0</v>
      </c>
      <c r="I8" s="9" t="str">
        <f t="shared" si="2"/>
        <v/>
      </c>
      <c r="J8" s="126" t="s">
        <v>498</v>
      </c>
      <c r="K8" s="9" t="str">
        <f t="shared" si="3"/>
        <v>東京都</v>
      </c>
      <c r="L8" s="126" t="s">
        <v>195</v>
      </c>
      <c r="M8" s="33" t="s">
        <v>574</v>
      </c>
      <c r="N8" s="15">
        <v>0</v>
      </c>
      <c r="O8" s="19" t="s">
        <v>1036</v>
      </c>
      <c r="P8" s="13">
        <v>0</v>
      </c>
      <c r="Q8" s="12" t="s">
        <v>14</v>
      </c>
      <c r="R8" s="12" t="s">
        <v>14</v>
      </c>
      <c r="S8" s="12"/>
      <c r="T8" s="12" t="s">
        <v>14</v>
      </c>
      <c r="U8" s="31"/>
      <c r="Y8" s="126"/>
    </row>
    <row r="9" spans="1:25" collapsed="1" x14ac:dyDescent="0.15">
      <c r="A9" s="30">
        <f t="shared" si="1"/>
        <v>4</v>
      </c>
      <c r="B9" s="10">
        <f>IF($O9="","",COUNTA(O$6:O9))</f>
        <v>4</v>
      </c>
      <c r="C9" s="10" t="str">
        <f>IF(OR($J9&lt;&gt;"地整指定",$R9="○"),"",SUMPRODUCT(($J$6:$J9="地整指定")*($R$6:$R9="")))</f>
        <v/>
      </c>
      <c r="D9" s="10" t="str">
        <f>IF(OR($J9&lt;&gt;"知事指定",$R9="○"),"",SUMPRODUCT(($J$6:$J9="知事指定")*($R$6:$R9="")))</f>
        <v/>
      </c>
      <c r="E9" s="10">
        <v>0</v>
      </c>
      <c r="F9" s="10">
        <f>IF(OR($N9="",$S9="○"),0,SUMPRODUCT(($N$6:$N9&lt;&gt;"")*($S$6:$S9="")))</f>
        <v>0</v>
      </c>
      <c r="G9" s="10">
        <f t="shared" si="0"/>
        <v>0</v>
      </c>
      <c r="H9" s="10">
        <v>0</v>
      </c>
      <c r="I9" s="9" t="str">
        <f t="shared" si="2"/>
        <v/>
      </c>
      <c r="J9" s="126" t="s">
        <v>498</v>
      </c>
      <c r="K9" s="9" t="str">
        <f t="shared" si="3"/>
        <v>〃</v>
      </c>
      <c r="L9" s="126" t="s">
        <v>195</v>
      </c>
      <c r="M9" s="33" t="s">
        <v>573</v>
      </c>
      <c r="N9" s="15" t="s">
        <v>465</v>
      </c>
      <c r="O9" s="19" t="s">
        <v>17</v>
      </c>
      <c r="P9" s="13" t="s">
        <v>609</v>
      </c>
      <c r="Q9" s="12" t="s">
        <v>14</v>
      </c>
      <c r="R9" s="12" t="s">
        <v>14</v>
      </c>
      <c r="S9" s="12" t="s">
        <v>14</v>
      </c>
      <c r="T9" s="12" t="s">
        <v>14</v>
      </c>
      <c r="U9" s="31" t="s">
        <v>610</v>
      </c>
      <c r="Y9" s="126"/>
    </row>
    <row r="10" spans="1:25" collapsed="1" x14ac:dyDescent="0.15">
      <c r="A10" s="30">
        <f t="shared" si="1"/>
        <v>5</v>
      </c>
      <c r="B10" s="10">
        <f>IF($O10="","",COUNTA(O$6:O10))</f>
        <v>5</v>
      </c>
      <c r="C10" s="10" t="str">
        <f>IF(OR($J10&lt;&gt;"地整指定",$R10="○"),"",SUMPRODUCT(($J$6:$J10="地整指定")*($R$6:$R10="")))</f>
        <v/>
      </c>
      <c r="D10" s="10" t="str">
        <f>IF(OR($J10&lt;&gt;"知事指定",$R10="○"),"",SUMPRODUCT(($J$6:$J10="知事指定")*($R$6:$R10="")))</f>
        <v/>
      </c>
      <c r="E10" s="10">
        <v>0</v>
      </c>
      <c r="F10" s="10">
        <f>IF(OR($N10="",$S10="○"),0,SUMPRODUCT(($N$6:$N10&lt;&gt;"")*($S$6:$S10="")))</f>
        <v>2</v>
      </c>
      <c r="G10" s="10">
        <f t="shared" si="0"/>
        <v>2</v>
      </c>
      <c r="H10" s="10">
        <v>0</v>
      </c>
      <c r="I10" s="9" t="str">
        <f t="shared" si="2"/>
        <v/>
      </c>
      <c r="J10" s="126" t="s">
        <v>498</v>
      </c>
      <c r="K10" s="9" t="str">
        <f t="shared" si="3"/>
        <v>大阪府</v>
      </c>
      <c r="L10" s="126" t="s">
        <v>333</v>
      </c>
      <c r="M10" s="33" t="s">
        <v>519</v>
      </c>
      <c r="N10" s="15">
        <v>0</v>
      </c>
      <c r="O10" s="19" t="s">
        <v>17</v>
      </c>
      <c r="P10" s="13">
        <v>0</v>
      </c>
      <c r="Q10" s="12" t="s">
        <v>14</v>
      </c>
      <c r="R10" s="12" t="s">
        <v>14</v>
      </c>
      <c r="S10" s="12"/>
      <c r="T10" s="12" t="s">
        <v>14</v>
      </c>
      <c r="U10" s="31"/>
      <c r="Y10" s="126"/>
    </row>
    <row r="11" spans="1:25" collapsed="1" x14ac:dyDescent="0.15">
      <c r="A11" s="30">
        <f t="shared" si="1"/>
        <v>6</v>
      </c>
      <c r="B11" s="10">
        <f>IF($O11="","",COUNTA(O$6:O11))</f>
        <v>6</v>
      </c>
      <c r="C11" s="10" t="str">
        <f>IF(OR($J11&lt;&gt;"地整指定",$R11="○"),"",SUMPRODUCT(($J$6:$J11="地整指定")*($R$6:$R11="")))</f>
        <v/>
      </c>
      <c r="D11" s="10" t="str">
        <f>IF(OR($J11&lt;&gt;"知事指定",$R11="○"),"",SUMPRODUCT(($J$6:$J11="知事指定")*($R$6:$R11="")))</f>
        <v/>
      </c>
      <c r="E11" s="10">
        <v>0</v>
      </c>
      <c r="F11" s="10">
        <f>IF(OR($N11="",$S11="○"),0,SUMPRODUCT(($N$6:$N11&lt;&gt;"")*($S$6:$S11="")))</f>
        <v>3</v>
      </c>
      <c r="G11" s="10">
        <f t="shared" si="0"/>
        <v>3</v>
      </c>
      <c r="H11" s="10">
        <v>0</v>
      </c>
      <c r="I11" s="9" t="str">
        <f t="shared" si="2"/>
        <v/>
      </c>
      <c r="J11" s="126" t="s">
        <v>498</v>
      </c>
      <c r="K11" s="9" t="str">
        <f t="shared" si="3"/>
        <v>神奈川県</v>
      </c>
      <c r="L11" s="126" t="s">
        <v>229</v>
      </c>
      <c r="M11" s="33" t="s">
        <v>551</v>
      </c>
      <c r="N11" s="15">
        <v>0</v>
      </c>
      <c r="O11" s="19" t="s">
        <v>17</v>
      </c>
      <c r="P11" s="13">
        <v>0</v>
      </c>
      <c r="Q11" s="12" t="s">
        <v>14</v>
      </c>
      <c r="R11" s="12" t="s">
        <v>14</v>
      </c>
      <c r="S11" s="12"/>
      <c r="T11" s="12" t="s">
        <v>14</v>
      </c>
      <c r="U11" s="31"/>
      <c r="Y11" s="126"/>
    </row>
    <row r="12" spans="1:25" collapsed="1" x14ac:dyDescent="0.15">
      <c r="A12" s="30">
        <f t="shared" si="1"/>
        <v>7</v>
      </c>
      <c r="B12" s="10">
        <f>IF($O12="","",COUNTA(O$6:O12))</f>
        <v>7</v>
      </c>
      <c r="C12" s="10" t="str">
        <f>IF(OR($J12&lt;&gt;"地整指定",$R12="○"),"",SUMPRODUCT(($J$6:$J12="地整指定")*($R$6:$R12="")))</f>
        <v/>
      </c>
      <c r="D12" s="10" t="str">
        <f>IF(OR($J12&lt;&gt;"知事指定",$R12="○"),"",SUMPRODUCT(($J$6:$J12="知事指定")*($R$6:$R12="")))</f>
        <v/>
      </c>
      <c r="E12" s="10">
        <v>0</v>
      </c>
      <c r="F12" s="10">
        <f>IF(OR($N12="",$S12="○"),0,SUMPRODUCT(($N$6:$N12&lt;&gt;"")*($S$6:$S12="")))</f>
        <v>0</v>
      </c>
      <c r="G12" s="10">
        <f t="shared" si="0"/>
        <v>0</v>
      </c>
      <c r="H12" s="10">
        <v>0</v>
      </c>
      <c r="I12" s="9" t="str">
        <f t="shared" si="2"/>
        <v/>
      </c>
      <c r="J12" s="126" t="s">
        <v>498</v>
      </c>
      <c r="K12" s="9" t="str">
        <f t="shared" si="3"/>
        <v>東京都</v>
      </c>
      <c r="L12" s="126" t="s">
        <v>195</v>
      </c>
      <c r="M12" s="33" t="s">
        <v>572</v>
      </c>
      <c r="N12" s="15" t="s">
        <v>465</v>
      </c>
      <c r="O12" s="19" t="s">
        <v>17</v>
      </c>
      <c r="P12" s="13">
        <v>0</v>
      </c>
      <c r="Q12" s="12" t="s">
        <v>14</v>
      </c>
      <c r="R12" s="12" t="s">
        <v>14</v>
      </c>
      <c r="S12" s="12" t="s">
        <v>14</v>
      </c>
      <c r="T12" s="12" t="s">
        <v>14</v>
      </c>
      <c r="U12" s="31"/>
      <c r="Y12" s="126"/>
    </row>
    <row r="13" spans="1:25" collapsed="1" x14ac:dyDescent="0.15">
      <c r="A13" s="30">
        <f t="shared" si="1"/>
        <v>8</v>
      </c>
      <c r="B13" s="10">
        <f>IF($O13="","",COUNTA(O$6:O13))</f>
        <v>8</v>
      </c>
      <c r="C13" s="10" t="str">
        <f>IF(OR($J13&lt;&gt;"地整指定",$R13="○"),"",SUMPRODUCT(($J$6:$J13="地整指定")*($R$6:$R13="")))</f>
        <v/>
      </c>
      <c r="D13" s="10" t="str">
        <f>IF(OR($J13&lt;&gt;"知事指定",$R13="○"),"",SUMPRODUCT(($J$6:$J13="知事指定")*($R$6:$R13="")))</f>
        <v/>
      </c>
      <c r="E13" s="10">
        <v>0</v>
      </c>
      <c r="F13" s="10">
        <f>IF(OR($N13="",$S13="○"),0,SUMPRODUCT(($N$6:$N13&lt;&gt;"")*($S$6:$S13="")))</f>
        <v>0</v>
      </c>
      <c r="G13" s="10">
        <f t="shared" si="0"/>
        <v>0</v>
      </c>
      <c r="H13" s="10">
        <v>0</v>
      </c>
      <c r="I13" s="9" t="str">
        <f t="shared" si="2"/>
        <v/>
      </c>
      <c r="J13" s="126" t="s">
        <v>498</v>
      </c>
      <c r="K13" s="9" t="str">
        <f t="shared" si="3"/>
        <v>〃</v>
      </c>
      <c r="L13" s="126" t="s">
        <v>195</v>
      </c>
      <c r="M13" s="33" t="s">
        <v>570</v>
      </c>
      <c r="N13" s="15" t="s">
        <v>465</v>
      </c>
      <c r="O13" s="19" t="s">
        <v>17</v>
      </c>
      <c r="P13" s="13" t="s">
        <v>609</v>
      </c>
      <c r="Q13" s="12" t="s">
        <v>14</v>
      </c>
      <c r="R13" s="12" t="s">
        <v>14</v>
      </c>
      <c r="S13" s="12" t="s">
        <v>14</v>
      </c>
      <c r="T13" s="12" t="s">
        <v>14</v>
      </c>
      <c r="U13" s="31" t="s">
        <v>610</v>
      </c>
      <c r="Y13" s="126"/>
    </row>
    <row r="14" spans="1:25" collapsed="1" x14ac:dyDescent="0.15">
      <c r="A14" s="30">
        <f t="shared" si="1"/>
        <v>9</v>
      </c>
      <c r="B14" s="10">
        <f>IF($O14="","",COUNTA(O$6:O14))</f>
        <v>9</v>
      </c>
      <c r="C14" s="10" t="str">
        <f>IF(OR($J14&lt;&gt;"地整指定",$R14="○"),"",SUMPRODUCT(($J$6:$J14="地整指定")*($R$6:$R14="")))</f>
        <v/>
      </c>
      <c r="D14" s="10" t="str">
        <f>IF(OR($J14&lt;&gt;"知事指定",$R14="○"),"",SUMPRODUCT(($J$6:$J14="知事指定")*($R$6:$R14="")))</f>
        <v/>
      </c>
      <c r="E14" s="10">
        <v>0</v>
      </c>
      <c r="F14" s="10">
        <f>IF(OR($N14="",$S14="○"),0,SUMPRODUCT(($N$6:$N14&lt;&gt;"")*($S$6:$S14="")))</f>
        <v>0</v>
      </c>
      <c r="G14" s="10">
        <f t="shared" si="0"/>
        <v>0</v>
      </c>
      <c r="H14" s="10">
        <v>0</v>
      </c>
      <c r="I14" s="9" t="str">
        <f t="shared" si="2"/>
        <v/>
      </c>
      <c r="J14" s="126" t="s">
        <v>498</v>
      </c>
      <c r="K14" s="9" t="str">
        <f t="shared" si="3"/>
        <v>〃</v>
      </c>
      <c r="L14" s="126" t="s">
        <v>195</v>
      </c>
      <c r="M14" s="33" t="s">
        <v>569</v>
      </c>
      <c r="N14" s="15" t="s">
        <v>465</v>
      </c>
      <c r="O14" s="19" t="s">
        <v>17</v>
      </c>
      <c r="P14" s="13" t="s">
        <v>1035</v>
      </c>
      <c r="Q14" s="12" t="s">
        <v>14</v>
      </c>
      <c r="R14" s="12" t="s">
        <v>14</v>
      </c>
      <c r="S14" s="12" t="s">
        <v>14</v>
      </c>
      <c r="T14" s="12" t="s">
        <v>14</v>
      </c>
      <c r="U14" s="31" t="s">
        <v>610</v>
      </c>
      <c r="Y14" s="126"/>
    </row>
    <row r="15" spans="1:25" collapsed="1" x14ac:dyDescent="0.15">
      <c r="A15" s="30">
        <f t="shared" si="1"/>
        <v>10</v>
      </c>
      <c r="B15" s="10">
        <f>IF($O15="","",COUNTA(O$6:O15))</f>
        <v>10</v>
      </c>
      <c r="C15" s="10" t="str">
        <f>IF(OR($J15&lt;&gt;"地整指定",$R15="○"),"",SUMPRODUCT(($J$6:$J15="地整指定")*($R$6:$R15="")))</f>
        <v/>
      </c>
      <c r="D15" s="10" t="str">
        <f>IF(OR($J15&lt;&gt;"知事指定",$R15="○"),"",SUMPRODUCT(($J$6:$J15="知事指定")*($R$6:$R15="")))</f>
        <v/>
      </c>
      <c r="E15" s="10">
        <v>0</v>
      </c>
      <c r="F15" s="10">
        <f>IF(OR($N15="",$S15="○"),0,SUMPRODUCT(($N$6:$N15&lt;&gt;"")*($S$6:$S15="")))</f>
        <v>0</v>
      </c>
      <c r="G15" s="10">
        <f t="shared" si="0"/>
        <v>0</v>
      </c>
      <c r="H15" s="10">
        <v>0</v>
      </c>
      <c r="I15" s="9" t="str">
        <f t="shared" si="2"/>
        <v/>
      </c>
      <c r="J15" s="126" t="s">
        <v>498</v>
      </c>
      <c r="K15" s="9" t="str">
        <f t="shared" si="3"/>
        <v>神奈川県</v>
      </c>
      <c r="L15" s="126" t="s">
        <v>229</v>
      </c>
      <c r="M15" s="33" t="s">
        <v>550</v>
      </c>
      <c r="N15" s="15" t="s">
        <v>465</v>
      </c>
      <c r="O15" s="19" t="s">
        <v>1036</v>
      </c>
      <c r="P15" s="13">
        <v>0</v>
      </c>
      <c r="Q15" s="12" t="s">
        <v>14</v>
      </c>
      <c r="R15" s="12" t="s">
        <v>14</v>
      </c>
      <c r="S15" s="12" t="s">
        <v>14</v>
      </c>
      <c r="T15" s="12" t="s">
        <v>14</v>
      </c>
      <c r="U15" s="31"/>
      <c r="Y15" s="126"/>
    </row>
    <row r="16" spans="1:25" collapsed="1" x14ac:dyDescent="0.15">
      <c r="A16" s="30">
        <f t="shared" si="1"/>
        <v>11</v>
      </c>
      <c r="B16" s="10">
        <f>IF($O16="","",COUNTA(O$6:O16))</f>
        <v>11</v>
      </c>
      <c r="C16" s="10" t="str">
        <f>IF(OR($J16&lt;&gt;"地整指定",$R16="○"),"",SUMPRODUCT(($J$6:$J16="地整指定")*($R$6:$R16="")))</f>
        <v/>
      </c>
      <c r="D16" s="10" t="str">
        <f>IF(OR($J16&lt;&gt;"知事指定",$R16="○"),"",SUMPRODUCT(($J$6:$J16="知事指定")*($R$6:$R16="")))</f>
        <v/>
      </c>
      <c r="E16" s="10">
        <v>0</v>
      </c>
      <c r="F16" s="10">
        <f>IF(OR($N16="",$S16="○"),0,SUMPRODUCT(($N$6:$N16&lt;&gt;"")*($S$6:$S16="")))</f>
        <v>4</v>
      </c>
      <c r="G16" s="10">
        <f>E16*100+F16</f>
        <v>4</v>
      </c>
      <c r="H16" s="10">
        <v>0</v>
      </c>
      <c r="I16" s="9" t="str">
        <f t="shared" si="2"/>
        <v/>
      </c>
      <c r="J16" s="126" t="s">
        <v>498</v>
      </c>
      <c r="K16" s="9" t="str">
        <f t="shared" si="3"/>
        <v>東京都</v>
      </c>
      <c r="L16" s="126" t="s">
        <v>195</v>
      </c>
      <c r="M16" s="33" t="s">
        <v>571</v>
      </c>
      <c r="N16" s="15">
        <v>0</v>
      </c>
      <c r="O16" s="19" t="s">
        <v>17</v>
      </c>
      <c r="P16" s="13">
        <v>0</v>
      </c>
      <c r="Q16" s="12" t="s">
        <v>14</v>
      </c>
      <c r="R16" s="12" t="s">
        <v>14</v>
      </c>
      <c r="S16" s="12"/>
      <c r="T16" s="12" t="s">
        <v>14</v>
      </c>
      <c r="U16" s="31"/>
      <c r="Y16" s="126"/>
    </row>
    <row r="17" spans="1:25" collapsed="1" x14ac:dyDescent="0.15">
      <c r="A17" s="30">
        <f t="shared" si="1"/>
        <v>12</v>
      </c>
      <c r="B17" s="10" t="str">
        <f>IF($O17="","",COUNTA(O$6:O17))</f>
        <v/>
      </c>
      <c r="C17" s="10" t="str">
        <f>IF(OR($J17&lt;&gt;"地整指定",$R17="○"),"",SUMPRODUCT(($J$6:$J17="地整指定")*($R$6:$R17="")))</f>
        <v/>
      </c>
      <c r="D17" s="10" t="str">
        <f>IF(OR($J17&lt;&gt;"知事指定",$R17="○"),"",SUMPRODUCT(($J$6:$J17="知事指定")*($R$6:$R17="")))</f>
        <v/>
      </c>
      <c r="E17" s="10">
        <v>27</v>
      </c>
      <c r="F17" s="10">
        <f>IF(OR($N17="",$S17="○"),0,SUMPRODUCT(($N$6:$N17&lt;&gt;"")*($S$6:$S17="")))</f>
        <v>0</v>
      </c>
      <c r="G17" s="10">
        <f t="shared" si="0"/>
        <v>2700</v>
      </c>
      <c r="H17" s="10">
        <v>8</v>
      </c>
      <c r="I17" s="9" t="str">
        <f t="shared" si="2"/>
        <v/>
      </c>
      <c r="J17" s="126" t="s">
        <v>498</v>
      </c>
      <c r="K17" s="9" t="str">
        <f t="shared" si="3"/>
        <v>〃</v>
      </c>
      <c r="L17" s="126" t="s">
        <v>195</v>
      </c>
      <c r="M17" s="33" t="s">
        <v>520</v>
      </c>
      <c r="N17" s="15"/>
      <c r="O17" s="19"/>
      <c r="P17" s="13" t="s">
        <v>609</v>
      </c>
      <c r="Q17" s="12" t="s">
        <v>14</v>
      </c>
      <c r="R17" s="12" t="s">
        <v>14</v>
      </c>
      <c r="S17" s="12"/>
      <c r="T17" s="12" t="s">
        <v>14</v>
      </c>
      <c r="U17" s="31" t="s">
        <v>610</v>
      </c>
      <c r="Y17" s="126"/>
    </row>
    <row r="18" spans="1:25" collapsed="1" x14ac:dyDescent="0.15">
      <c r="A18" s="30">
        <f t="shared" si="1"/>
        <v>13</v>
      </c>
      <c r="B18" s="10">
        <f>IF($O18="","",COUNTA(O$6:O18))</f>
        <v>12</v>
      </c>
      <c r="C18" s="10" t="str">
        <f>IF(OR($J18&lt;&gt;"地整指定",$R18="○"),"",SUMPRODUCT(($J$6:$J18="地整指定")*($R$6:$R18="")))</f>
        <v/>
      </c>
      <c r="D18" s="10" t="str">
        <f>IF(OR($J18&lt;&gt;"知事指定",$R18="○"),"",SUMPRODUCT(($J$6:$J18="知事指定")*($R$6:$R18="")))</f>
        <v/>
      </c>
      <c r="E18" s="10">
        <v>0</v>
      </c>
      <c r="F18" s="10">
        <f>IF(OR($N18="",$S18="○"),0,SUMPRODUCT(($N$6:$N18&lt;&gt;"")*($S$6:$S18="")))</f>
        <v>0</v>
      </c>
      <c r="G18" s="10">
        <f t="shared" si="0"/>
        <v>0</v>
      </c>
      <c r="H18" s="10">
        <v>0</v>
      </c>
      <c r="I18" s="9" t="str">
        <f t="shared" si="2"/>
        <v/>
      </c>
      <c r="J18" s="126" t="s">
        <v>498</v>
      </c>
      <c r="K18" s="9" t="str">
        <f t="shared" si="3"/>
        <v>広島県</v>
      </c>
      <c r="L18" s="126" t="s">
        <v>392</v>
      </c>
      <c r="M18" s="33" t="s">
        <v>497</v>
      </c>
      <c r="N18" s="15" t="s">
        <v>465</v>
      </c>
      <c r="O18" s="19" t="s">
        <v>17</v>
      </c>
      <c r="P18" s="13" t="s">
        <v>609</v>
      </c>
      <c r="Q18" s="12" t="s">
        <v>14</v>
      </c>
      <c r="R18" s="12" t="s">
        <v>14</v>
      </c>
      <c r="S18" s="12" t="s">
        <v>14</v>
      </c>
      <c r="T18" s="12" t="s">
        <v>14</v>
      </c>
      <c r="U18" s="31" t="s">
        <v>610</v>
      </c>
      <c r="Y18" s="126"/>
    </row>
    <row r="19" spans="1:25" collapsed="1" x14ac:dyDescent="0.15">
      <c r="A19" s="30">
        <f t="shared" si="1"/>
        <v>14</v>
      </c>
      <c r="B19" s="10">
        <f>IF($O19="","",COUNTA(O$6:O19))</f>
        <v>13</v>
      </c>
      <c r="C19" s="10" t="str">
        <f>IF(OR($J19&lt;&gt;"地整指定",$R19="○"),"",SUMPRODUCT(($J$6:$J19="地整指定")*($R$6:$R19="")))</f>
        <v/>
      </c>
      <c r="D19" s="10" t="str">
        <f>IF(OR($J19&lt;&gt;"知事指定",$R19="○"),"",SUMPRODUCT(($J$6:$J19="知事指定")*($R$6:$R19="")))</f>
        <v/>
      </c>
      <c r="E19" s="10">
        <v>0</v>
      </c>
      <c r="F19" s="10">
        <f>IF(OR($N19="",$S19="○"),0,SUMPRODUCT(($N$6:$N19&lt;&gt;"")*($S$6:$S19="")))</f>
        <v>0</v>
      </c>
      <c r="G19" s="10">
        <f t="shared" si="0"/>
        <v>0</v>
      </c>
      <c r="H19" s="10">
        <v>0</v>
      </c>
      <c r="I19" s="9" t="str">
        <f t="shared" si="2"/>
        <v/>
      </c>
      <c r="J19" s="126" t="s">
        <v>498</v>
      </c>
      <c r="K19" s="9" t="str">
        <f t="shared" si="3"/>
        <v>東京都</v>
      </c>
      <c r="L19" s="126" t="s">
        <v>195</v>
      </c>
      <c r="M19" s="33" t="s">
        <v>568</v>
      </c>
      <c r="N19" s="15" t="s">
        <v>465</v>
      </c>
      <c r="O19" s="19" t="s">
        <v>17</v>
      </c>
      <c r="P19" s="13" t="s">
        <v>609</v>
      </c>
      <c r="Q19" s="12" t="s">
        <v>14</v>
      </c>
      <c r="R19" s="12" t="s">
        <v>14</v>
      </c>
      <c r="S19" s="12" t="s">
        <v>14</v>
      </c>
      <c r="T19" s="12" t="s">
        <v>14</v>
      </c>
      <c r="U19" s="31" t="s">
        <v>610</v>
      </c>
      <c r="Y19" s="126"/>
    </row>
    <row r="20" spans="1:25" collapsed="1" x14ac:dyDescent="0.15">
      <c r="A20" s="30">
        <f t="shared" si="1"/>
        <v>15</v>
      </c>
      <c r="B20" s="10">
        <f>IF($O20="","",COUNTA(O$6:O20))</f>
        <v>14</v>
      </c>
      <c r="C20" s="10" t="str">
        <f>IF(OR($J20&lt;&gt;"地整指定",$R20="○"),"",SUMPRODUCT(($J$6:$J20="地整指定")*($R$6:$R20="")))</f>
        <v/>
      </c>
      <c r="D20" s="10" t="str">
        <f>IF(OR($J20&lt;&gt;"知事指定",$R20="○"),"",SUMPRODUCT(($J$6:$J20="知事指定")*($R$6:$R20="")))</f>
        <v/>
      </c>
      <c r="E20" s="10">
        <v>0</v>
      </c>
      <c r="F20" s="10">
        <f>IF(OR($N20="",$S20="○"),0,SUMPRODUCT(($N$6:$N20&lt;&gt;"")*($S$6:$S20="")))</f>
        <v>5</v>
      </c>
      <c r="G20" s="10">
        <f t="shared" si="0"/>
        <v>5</v>
      </c>
      <c r="H20" s="10">
        <v>0</v>
      </c>
      <c r="I20" s="9" t="str">
        <f t="shared" si="2"/>
        <v/>
      </c>
      <c r="J20" s="126" t="s">
        <v>498</v>
      </c>
      <c r="K20" s="9" t="str">
        <f t="shared" si="3"/>
        <v>〃</v>
      </c>
      <c r="L20" s="126" t="s">
        <v>195</v>
      </c>
      <c r="M20" s="33" t="s">
        <v>567</v>
      </c>
      <c r="N20" s="15">
        <v>0</v>
      </c>
      <c r="O20" s="19" t="s">
        <v>17</v>
      </c>
      <c r="P20" s="13">
        <v>0</v>
      </c>
      <c r="Q20" s="12" t="s">
        <v>14</v>
      </c>
      <c r="R20" s="12" t="s">
        <v>14</v>
      </c>
      <c r="S20" s="12"/>
      <c r="T20" s="12" t="s">
        <v>14</v>
      </c>
      <c r="U20" s="31"/>
      <c r="Y20" s="126"/>
    </row>
    <row r="21" spans="1:25" collapsed="1" x14ac:dyDescent="0.15">
      <c r="A21" s="30">
        <f t="shared" si="1"/>
        <v>16</v>
      </c>
      <c r="B21" s="10" t="str">
        <f>IF($O21="","",COUNTA(O$6:O21))</f>
        <v/>
      </c>
      <c r="C21" s="10" t="str">
        <f>IF(OR($J21&lt;&gt;"地整指定",$R21="○"),"",SUMPRODUCT(($J$6:$J21="地整指定")*($R$6:$R21="")))</f>
        <v/>
      </c>
      <c r="D21" s="10" t="str">
        <f>IF(OR($J21&lt;&gt;"知事指定",$R21="○"),"",SUMPRODUCT(($J$6:$J21="知事指定")*($R$6:$R21="")))</f>
        <v/>
      </c>
      <c r="E21" s="10">
        <v>0</v>
      </c>
      <c r="F21" s="10">
        <f>IF(OR($N21="",$S21="○"),0,SUMPRODUCT(($N$6:$N21&lt;&gt;"")*($S$6:$S21="")))</f>
        <v>0</v>
      </c>
      <c r="G21" s="10">
        <f t="shared" si="0"/>
        <v>0</v>
      </c>
      <c r="H21" s="10">
        <v>0</v>
      </c>
      <c r="I21" s="9" t="str">
        <f t="shared" si="2"/>
        <v/>
      </c>
      <c r="J21" s="126" t="s">
        <v>498</v>
      </c>
      <c r="K21" s="9" t="str">
        <f t="shared" si="3"/>
        <v>〃</v>
      </c>
      <c r="L21" s="126" t="s">
        <v>195</v>
      </c>
      <c r="M21" s="33" t="s">
        <v>566</v>
      </c>
      <c r="N21" s="15" t="s">
        <v>465</v>
      </c>
      <c r="O21" s="19"/>
      <c r="P21" s="13">
        <v>0</v>
      </c>
      <c r="Q21" s="12" t="s">
        <v>14</v>
      </c>
      <c r="R21" s="12" t="s">
        <v>14</v>
      </c>
      <c r="S21" s="12" t="s">
        <v>14</v>
      </c>
      <c r="T21" s="12" t="s">
        <v>14</v>
      </c>
      <c r="U21" s="31"/>
      <c r="Y21" s="126"/>
    </row>
    <row r="22" spans="1:25" collapsed="1" x14ac:dyDescent="0.15">
      <c r="A22" s="30">
        <f t="shared" si="1"/>
        <v>17</v>
      </c>
      <c r="B22" s="10">
        <f>IF($O22="","",COUNTA(O$6:O22))</f>
        <v>15</v>
      </c>
      <c r="C22" s="10" t="str">
        <f>IF(OR($J22&lt;&gt;"地整指定",$R22="○"),"",SUMPRODUCT(($J$6:$J22="地整指定")*($R$6:$R22="")))</f>
        <v/>
      </c>
      <c r="D22" s="10" t="str">
        <f>IF(OR($J22&lt;&gt;"知事指定",$R22="○"),"",SUMPRODUCT(($J$6:$J22="知事指定")*($R$6:$R22="")))</f>
        <v/>
      </c>
      <c r="E22" s="10">
        <v>0</v>
      </c>
      <c r="F22" s="10">
        <f>IF(OR($N22="",$S22="○"),0,SUMPRODUCT(($N$6:$N22&lt;&gt;"")*($S$6:$S22="")))</f>
        <v>0</v>
      </c>
      <c r="G22" s="10">
        <f t="shared" si="0"/>
        <v>0</v>
      </c>
      <c r="H22" s="10">
        <v>0</v>
      </c>
      <c r="I22" s="9" t="str">
        <f t="shared" si="2"/>
        <v/>
      </c>
      <c r="J22" s="126" t="s">
        <v>498</v>
      </c>
      <c r="K22" s="9" t="str">
        <f t="shared" si="3"/>
        <v>愛知県</v>
      </c>
      <c r="L22" s="126" t="s">
        <v>295</v>
      </c>
      <c r="M22" s="33" t="s">
        <v>534</v>
      </c>
      <c r="N22" s="15" t="s">
        <v>465</v>
      </c>
      <c r="O22" s="19" t="s">
        <v>1036</v>
      </c>
      <c r="P22" s="13" t="s">
        <v>609</v>
      </c>
      <c r="Q22" s="12" t="s">
        <v>14</v>
      </c>
      <c r="R22" s="12" t="s">
        <v>14</v>
      </c>
      <c r="S22" s="12" t="s">
        <v>14</v>
      </c>
      <c r="T22" s="12" t="s">
        <v>14</v>
      </c>
      <c r="U22" s="31" t="s">
        <v>610</v>
      </c>
      <c r="Y22" s="126"/>
    </row>
    <row r="23" spans="1:25" collapsed="1" x14ac:dyDescent="0.15">
      <c r="A23" s="30">
        <f t="shared" si="1"/>
        <v>18</v>
      </c>
      <c r="B23" s="10">
        <f>IF($O23="","",COUNTA(O$6:O23))</f>
        <v>16</v>
      </c>
      <c r="C23" s="10" t="str">
        <f>IF(OR($J23&lt;&gt;"地整指定",$R23="○"),"",SUMPRODUCT(($J$6:$J23="地整指定")*($R$6:$R23="")))</f>
        <v/>
      </c>
      <c r="D23" s="10" t="str">
        <f>IF(OR($J23&lt;&gt;"知事指定",$R23="○"),"",SUMPRODUCT(($J$6:$J23="知事指定")*($R$6:$R23="")))</f>
        <v/>
      </c>
      <c r="E23" s="10">
        <v>0</v>
      </c>
      <c r="F23" s="10">
        <f>IF(OR($N23="",$S23="○"),0,SUMPRODUCT(($N$6:$N23&lt;&gt;"")*($S$6:$S23="")))</f>
        <v>0</v>
      </c>
      <c r="G23" s="10">
        <f t="shared" si="0"/>
        <v>0</v>
      </c>
      <c r="H23" s="10">
        <v>0</v>
      </c>
      <c r="I23" s="9" t="str">
        <f t="shared" si="2"/>
        <v/>
      </c>
      <c r="J23" s="126" t="s">
        <v>498</v>
      </c>
      <c r="K23" s="9" t="str">
        <f t="shared" si="3"/>
        <v>東京都</v>
      </c>
      <c r="L23" s="126" t="s">
        <v>195</v>
      </c>
      <c r="M23" s="33" t="s">
        <v>565</v>
      </c>
      <c r="N23" s="15" t="s">
        <v>465</v>
      </c>
      <c r="O23" s="19" t="s">
        <v>17</v>
      </c>
      <c r="P23" s="13" t="s">
        <v>609</v>
      </c>
      <c r="Q23" s="12" t="s">
        <v>14</v>
      </c>
      <c r="R23" s="12" t="s">
        <v>14</v>
      </c>
      <c r="S23" s="12" t="s">
        <v>14</v>
      </c>
      <c r="T23" s="12" t="s">
        <v>14</v>
      </c>
      <c r="U23" s="31" t="s">
        <v>610</v>
      </c>
      <c r="Y23" s="126"/>
    </row>
    <row r="24" spans="1:25" collapsed="1" x14ac:dyDescent="0.15">
      <c r="A24" s="30">
        <f t="shared" si="1"/>
        <v>19</v>
      </c>
      <c r="B24" s="10">
        <f>IF($O24="","",COUNTA(O$6:O24))</f>
        <v>17</v>
      </c>
      <c r="C24" s="10" t="str">
        <f>IF(OR($J24&lt;&gt;"地整指定",$R24="○"),"",SUMPRODUCT(($J$6:$J24="地整指定")*($R$6:$R24="")))</f>
        <v/>
      </c>
      <c r="D24" s="10" t="str">
        <f>IF(OR($J24&lt;&gt;"知事指定",$R24="○"),"",SUMPRODUCT(($J$6:$J24="知事指定")*($R$6:$R24="")))</f>
        <v/>
      </c>
      <c r="E24" s="10">
        <v>0</v>
      </c>
      <c r="F24" s="10">
        <f>IF(OR($N24="",$S24="○"),0,SUMPRODUCT(($N$6:$N24&lt;&gt;"")*($S$6:$S24="")))</f>
        <v>6</v>
      </c>
      <c r="G24" s="10">
        <f t="shared" si="0"/>
        <v>6</v>
      </c>
      <c r="H24" s="10">
        <v>0</v>
      </c>
      <c r="I24" s="9" t="str">
        <f t="shared" si="2"/>
        <v/>
      </c>
      <c r="J24" s="126" t="s">
        <v>498</v>
      </c>
      <c r="K24" s="9" t="str">
        <f t="shared" si="3"/>
        <v>神奈川県</v>
      </c>
      <c r="L24" s="126" t="s">
        <v>229</v>
      </c>
      <c r="M24" s="33" t="s">
        <v>548</v>
      </c>
      <c r="N24" s="15">
        <v>0</v>
      </c>
      <c r="O24" s="19" t="s">
        <v>17</v>
      </c>
      <c r="P24" s="13">
        <v>0</v>
      </c>
      <c r="Q24" s="12" t="s">
        <v>14</v>
      </c>
      <c r="R24" s="12" t="s">
        <v>14</v>
      </c>
      <c r="S24" s="12"/>
      <c r="T24" s="12" t="s">
        <v>14</v>
      </c>
      <c r="U24" s="31"/>
      <c r="Y24" s="126"/>
    </row>
    <row r="25" spans="1:25" collapsed="1" x14ac:dyDescent="0.15">
      <c r="A25" s="30">
        <f t="shared" si="1"/>
        <v>20</v>
      </c>
      <c r="B25" s="10">
        <f>IF($O25="","",COUNTA(O$6:O25))</f>
        <v>18</v>
      </c>
      <c r="C25" s="10" t="str">
        <f>IF(OR($J25&lt;&gt;"地整指定",$R25="○"),"",SUMPRODUCT(($J$6:$J25="地整指定")*($R$6:$R25="")))</f>
        <v/>
      </c>
      <c r="D25" s="10" t="str">
        <f>IF(OR($J25&lt;&gt;"知事指定",$R25="○"),"",SUMPRODUCT(($J$6:$J25="知事指定")*($R$6:$R25="")))</f>
        <v/>
      </c>
      <c r="E25" s="10">
        <v>0</v>
      </c>
      <c r="F25" s="10">
        <f>IF(OR($N25="",$S25="○"),0,SUMPRODUCT(($N$6:$N25&lt;&gt;"")*($S$6:$S25="")))</f>
        <v>7</v>
      </c>
      <c r="G25" s="10">
        <f t="shared" si="0"/>
        <v>7</v>
      </c>
      <c r="H25" s="10">
        <v>0</v>
      </c>
      <c r="I25" s="9" t="str">
        <f t="shared" si="2"/>
        <v/>
      </c>
      <c r="J25" s="126" t="s">
        <v>498</v>
      </c>
      <c r="K25" s="9" t="str">
        <f t="shared" si="3"/>
        <v>大阪府</v>
      </c>
      <c r="L25" s="126" t="s">
        <v>333</v>
      </c>
      <c r="M25" s="33" t="s">
        <v>513</v>
      </c>
      <c r="N25" s="15">
        <v>0</v>
      </c>
      <c r="O25" s="19" t="s">
        <v>17</v>
      </c>
      <c r="P25" s="13" t="s">
        <v>609</v>
      </c>
      <c r="Q25" s="12" t="s">
        <v>14</v>
      </c>
      <c r="R25" s="12" t="s">
        <v>14</v>
      </c>
      <c r="S25" s="12"/>
      <c r="T25" s="12" t="s">
        <v>14</v>
      </c>
      <c r="U25" s="31" t="s">
        <v>610</v>
      </c>
      <c r="Y25" s="126"/>
    </row>
    <row r="26" spans="1:25" collapsed="1" x14ac:dyDescent="0.15">
      <c r="A26" s="30">
        <f t="shared" si="1"/>
        <v>21</v>
      </c>
      <c r="B26" s="10" t="str">
        <f>IF($O26="","",COUNTA(O$6:O26))</f>
        <v/>
      </c>
      <c r="C26" s="10" t="str">
        <f>IF(OR($J26&lt;&gt;"地整指定",$R26="○"),"",SUMPRODUCT(($J$6:$J26="地整指定")*($R$6:$R26="")))</f>
        <v/>
      </c>
      <c r="D26" s="10" t="str">
        <f>IF(OR($J26&lt;&gt;"知事指定",$R26="○"),"",SUMPRODUCT(($J$6:$J26="知事指定")*($R$6:$R26="")))</f>
        <v/>
      </c>
      <c r="E26" s="10">
        <v>0</v>
      </c>
      <c r="F26" s="10">
        <f>IF(OR($N26="",$S26="○"),0,SUMPRODUCT(($N$6:$N26&lt;&gt;"")*($S$6:$S26="")))</f>
        <v>8</v>
      </c>
      <c r="G26" s="10">
        <f t="shared" si="0"/>
        <v>8</v>
      </c>
      <c r="H26" s="10">
        <v>0</v>
      </c>
      <c r="I26" s="9" t="str">
        <f t="shared" si="2"/>
        <v/>
      </c>
      <c r="J26" s="126" t="s">
        <v>498</v>
      </c>
      <c r="K26" s="9" t="str">
        <f t="shared" si="3"/>
        <v>東京都</v>
      </c>
      <c r="L26" s="126" t="s">
        <v>195</v>
      </c>
      <c r="M26" s="33" t="s">
        <v>556</v>
      </c>
      <c r="N26" s="15">
        <v>0</v>
      </c>
      <c r="O26" s="19"/>
      <c r="P26" s="13" t="s">
        <v>609</v>
      </c>
      <c r="Q26" s="12" t="s">
        <v>14</v>
      </c>
      <c r="R26" s="12" t="s">
        <v>14</v>
      </c>
      <c r="S26" s="12"/>
      <c r="T26" s="12" t="s">
        <v>14</v>
      </c>
      <c r="U26" s="31" t="s">
        <v>610</v>
      </c>
      <c r="Y26" s="126"/>
    </row>
    <row r="27" spans="1:25" collapsed="1" x14ac:dyDescent="0.15">
      <c r="A27" s="30">
        <f t="shared" si="1"/>
        <v>22</v>
      </c>
      <c r="B27" s="10">
        <f>IF($O27="","",COUNTA(O$6:O27))</f>
        <v>19</v>
      </c>
      <c r="C27" s="10" t="str">
        <f>IF(OR($J27&lt;&gt;"地整指定",$R27="○"),"",SUMPRODUCT(($J$6:$J27="地整指定")*($R$6:$R27="")))</f>
        <v/>
      </c>
      <c r="D27" s="10" t="str">
        <f>IF(OR($J27&lt;&gt;"知事指定",$R27="○"),"",SUMPRODUCT(($J$6:$J27="知事指定")*($R$6:$R27="")))</f>
        <v/>
      </c>
      <c r="E27" s="10">
        <v>0</v>
      </c>
      <c r="F27" s="10">
        <f>IF(OR($N27="",$S27="○"),0,SUMPRODUCT(($N$6:$N27&lt;&gt;"")*($S$6:$S27="")))</f>
        <v>9</v>
      </c>
      <c r="G27" s="10">
        <f t="shared" si="0"/>
        <v>9</v>
      </c>
      <c r="H27" s="10">
        <v>0</v>
      </c>
      <c r="I27" s="9" t="str">
        <f t="shared" si="2"/>
        <v/>
      </c>
      <c r="J27" s="126" t="s">
        <v>498</v>
      </c>
      <c r="K27" s="9" t="str">
        <f t="shared" si="3"/>
        <v>〃</v>
      </c>
      <c r="L27" s="126" t="s">
        <v>195</v>
      </c>
      <c r="M27" s="33" t="s">
        <v>554</v>
      </c>
      <c r="N27" s="15">
        <v>0</v>
      </c>
      <c r="O27" s="19" t="s">
        <v>17</v>
      </c>
      <c r="P27" s="13" t="s">
        <v>609</v>
      </c>
      <c r="Q27" s="12" t="s">
        <v>14</v>
      </c>
      <c r="R27" s="12" t="s">
        <v>14</v>
      </c>
      <c r="S27" s="12"/>
      <c r="T27" s="12" t="s">
        <v>14</v>
      </c>
      <c r="U27" s="31" t="s">
        <v>610</v>
      </c>
      <c r="Y27" s="126"/>
    </row>
    <row r="28" spans="1:25" collapsed="1" x14ac:dyDescent="0.15">
      <c r="A28" s="30">
        <f t="shared" si="1"/>
        <v>23</v>
      </c>
      <c r="B28" s="10">
        <f>IF($O28="","",COUNTA(O$6:O28))</f>
        <v>20</v>
      </c>
      <c r="C28" s="10" t="str">
        <f>IF(OR($J28&lt;&gt;"地整指定",$R28="○"),"",SUMPRODUCT(($J$6:$J28="地整指定")*($R$6:$R28="")))</f>
        <v/>
      </c>
      <c r="D28" s="10" t="str">
        <f>IF(OR($J28&lt;&gt;"知事指定",$R28="○"),"",SUMPRODUCT(($J$6:$J28="知事指定")*($R$6:$R28="")))</f>
        <v/>
      </c>
      <c r="E28" s="10">
        <v>0</v>
      </c>
      <c r="F28" s="10">
        <f>IF(OR($N28="",$S28="○"),0,SUMPRODUCT(($N$6:$N28&lt;&gt;"")*($S$6:$S28="")))</f>
        <v>0</v>
      </c>
      <c r="G28" s="10">
        <f t="shared" si="0"/>
        <v>0</v>
      </c>
      <c r="H28" s="10">
        <v>0</v>
      </c>
      <c r="I28" s="9" t="str">
        <f t="shared" si="2"/>
        <v/>
      </c>
      <c r="J28" s="126" t="s">
        <v>498</v>
      </c>
      <c r="K28" s="9" t="str">
        <f t="shared" si="3"/>
        <v>〃</v>
      </c>
      <c r="L28" s="126" t="s">
        <v>195</v>
      </c>
      <c r="M28" s="33" t="s">
        <v>564</v>
      </c>
      <c r="N28" s="15" t="s">
        <v>465</v>
      </c>
      <c r="O28" s="19" t="s">
        <v>17</v>
      </c>
      <c r="P28" s="13">
        <v>0</v>
      </c>
      <c r="Q28" s="12" t="s">
        <v>14</v>
      </c>
      <c r="R28" s="12" t="s">
        <v>14</v>
      </c>
      <c r="S28" s="12" t="s">
        <v>14</v>
      </c>
      <c r="T28" s="12" t="s">
        <v>14</v>
      </c>
      <c r="U28" s="31"/>
      <c r="Y28" s="126"/>
    </row>
    <row r="29" spans="1:25" collapsed="1" x14ac:dyDescent="0.15">
      <c r="A29" s="30">
        <f t="shared" si="1"/>
        <v>24</v>
      </c>
      <c r="B29" s="10">
        <f>IF($O29="","",COUNTA(O$6:O29))</f>
        <v>21</v>
      </c>
      <c r="C29" s="10" t="str">
        <f>IF(OR($J29&lt;&gt;"地整指定",$R29="○"),"",SUMPRODUCT(($J$6:$J29="地整指定")*($R$6:$R29="")))</f>
        <v/>
      </c>
      <c r="D29" s="10" t="str">
        <f>IF(OR($J29&lt;&gt;"知事指定",$R29="○"),"",SUMPRODUCT(($J$6:$J29="知事指定")*($R$6:$R29="")))</f>
        <v/>
      </c>
      <c r="E29" s="10">
        <v>13</v>
      </c>
      <c r="F29" s="10">
        <f>IF(OR($N29="",$S29="○"),0,SUMPRODUCT(($N$6:$N29&lt;&gt;"")*($S$6:$S29="")))</f>
        <v>0</v>
      </c>
      <c r="G29" s="10">
        <f t="shared" si="0"/>
        <v>1300</v>
      </c>
      <c r="H29" s="10">
        <v>5</v>
      </c>
      <c r="I29" s="9" t="str">
        <f t="shared" si="2"/>
        <v/>
      </c>
      <c r="J29" s="126" t="s">
        <v>498</v>
      </c>
      <c r="K29" s="9" t="str">
        <f t="shared" si="3"/>
        <v>〃</v>
      </c>
      <c r="L29" s="126" t="s">
        <v>195</v>
      </c>
      <c r="M29" s="33" t="s">
        <v>560</v>
      </c>
      <c r="N29" s="15" t="s">
        <v>465</v>
      </c>
      <c r="O29" s="19" t="s">
        <v>17</v>
      </c>
      <c r="P29" s="13" t="s">
        <v>609</v>
      </c>
      <c r="Q29" s="12" t="s">
        <v>14</v>
      </c>
      <c r="R29" s="12" t="s">
        <v>14</v>
      </c>
      <c r="S29" s="12" t="s">
        <v>14</v>
      </c>
      <c r="T29" s="12" t="s">
        <v>14</v>
      </c>
      <c r="U29" s="31" t="s">
        <v>610</v>
      </c>
      <c r="Y29" s="126"/>
    </row>
    <row r="30" spans="1:25" collapsed="1" x14ac:dyDescent="0.15">
      <c r="A30" s="30">
        <f t="shared" si="1"/>
        <v>25</v>
      </c>
      <c r="B30" s="10">
        <f>IF($O30="","",COUNTA(O$6:O30))</f>
        <v>22</v>
      </c>
      <c r="C30" s="10" t="str">
        <f>IF(OR($J30&lt;&gt;"地整指定",$R30="○"),"",SUMPRODUCT(($J$6:$J30="地整指定")*($R$6:$R30="")))</f>
        <v/>
      </c>
      <c r="D30" s="10" t="str">
        <f>IF(OR($J30&lt;&gt;"知事指定",$R30="○"),"",SUMPRODUCT(($J$6:$J30="知事指定")*($R$6:$R30="")))</f>
        <v/>
      </c>
      <c r="E30" s="10">
        <v>0</v>
      </c>
      <c r="F30" s="10">
        <f>IF(OR($N30="",$S30="○"),0,SUMPRODUCT(($N$6:$N30&lt;&gt;"")*($S$6:$S30="")))</f>
        <v>10</v>
      </c>
      <c r="G30" s="10">
        <f t="shared" si="0"/>
        <v>10</v>
      </c>
      <c r="H30" s="10">
        <v>0</v>
      </c>
      <c r="I30" s="9" t="str">
        <f t="shared" si="2"/>
        <v/>
      </c>
      <c r="J30" s="126" t="s">
        <v>498</v>
      </c>
      <c r="K30" s="9" t="str">
        <f t="shared" si="3"/>
        <v>千葉県</v>
      </c>
      <c r="L30" s="126" t="s">
        <v>173</v>
      </c>
      <c r="M30" s="33" t="s">
        <v>578</v>
      </c>
      <c r="N30" s="15">
        <v>0</v>
      </c>
      <c r="O30" s="19" t="s">
        <v>17</v>
      </c>
      <c r="P30" s="13" t="s">
        <v>609</v>
      </c>
      <c r="Q30" s="12" t="s">
        <v>14</v>
      </c>
      <c r="R30" s="12" t="s">
        <v>14</v>
      </c>
      <c r="S30" s="12"/>
      <c r="T30" s="12" t="s">
        <v>14</v>
      </c>
      <c r="U30" s="31" t="s">
        <v>610</v>
      </c>
      <c r="Y30" s="126"/>
    </row>
    <row r="31" spans="1:25" collapsed="1" x14ac:dyDescent="0.15">
      <c r="A31" s="30">
        <f t="shared" si="1"/>
        <v>26</v>
      </c>
      <c r="B31" s="10">
        <f>IF($O31="","",COUNTA(O$6:O31))</f>
        <v>23</v>
      </c>
      <c r="C31" s="10" t="str">
        <f>IF(OR($J31&lt;&gt;"地整指定",$R31="○"),"",SUMPRODUCT(($J$6:$J31="地整指定")*($R$6:$R31="")))</f>
        <v/>
      </c>
      <c r="D31" s="10" t="str">
        <f>IF(OR($J31&lt;&gt;"知事指定",$R31="○"),"",SUMPRODUCT(($J$6:$J31="知事指定")*($R$6:$R31="")))</f>
        <v/>
      </c>
      <c r="E31" s="10">
        <v>0</v>
      </c>
      <c r="F31" s="10">
        <f>IF(OR($N31="",$S31="○"),0,SUMPRODUCT(($N$6:$N31&lt;&gt;"")*($S$6:$S31="")))</f>
        <v>11</v>
      </c>
      <c r="G31" s="10">
        <f t="shared" si="0"/>
        <v>11</v>
      </c>
      <c r="H31" s="10">
        <v>0</v>
      </c>
      <c r="I31" s="9" t="str">
        <f t="shared" si="2"/>
        <v/>
      </c>
      <c r="J31" s="126" t="s">
        <v>498</v>
      </c>
      <c r="K31" s="9" t="str">
        <f t="shared" si="3"/>
        <v>静岡県</v>
      </c>
      <c r="L31" s="126" t="s">
        <v>279</v>
      </c>
      <c r="M31" s="33" t="s">
        <v>535</v>
      </c>
      <c r="N31" s="15">
        <v>0</v>
      </c>
      <c r="O31" s="19" t="s">
        <v>1036</v>
      </c>
      <c r="P31" s="13" t="s">
        <v>609</v>
      </c>
      <c r="Q31" s="12" t="s">
        <v>14</v>
      </c>
      <c r="R31" s="12" t="s">
        <v>14</v>
      </c>
      <c r="S31" s="12"/>
      <c r="T31" s="12" t="s">
        <v>14</v>
      </c>
      <c r="U31" s="31" t="s">
        <v>1049</v>
      </c>
      <c r="Y31" s="126"/>
    </row>
    <row r="32" spans="1:25" collapsed="1" x14ac:dyDescent="0.15">
      <c r="A32" s="30">
        <f t="shared" si="1"/>
        <v>27</v>
      </c>
      <c r="B32" s="10" t="str">
        <f>IF($O32="","",COUNTA(O$6:O32))</f>
        <v/>
      </c>
      <c r="C32" s="10">
        <f>IF(OR($J32&lt;&gt;"地整指定",$R32="○"),"",SUMPRODUCT(($J$6:$J32="地整指定")*($R$6:$R32="")))</f>
        <v>1</v>
      </c>
      <c r="D32" s="10" t="str">
        <f>IF(OR($J32&lt;&gt;"知事指定",$R32="○"),"",SUMPRODUCT(($J$6:$J32="知事指定")*($R$6:$R32="")))</f>
        <v/>
      </c>
      <c r="E32" s="10">
        <v>0</v>
      </c>
      <c r="F32" s="10">
        <f>IF(OR($N32="",$S32="○"),0,SUMPRODUCT(($N$6:$N32&lt;&gt;"")*($S$6:$S32="")))</f>
        <v>12</v>
      </c>
      <c r="G32" s="10">
        <f t="shared" si="0"/>
        <v>12</v>
      </c>
      <c r="H32" s="10">
        <v>0</v>
      </c>
      <c r="I32" s="9" t="str">
        <f t="shared" si="2"/>
        <v>地整指定</v>
      </c>
      <c r="J32" s="126" t="s">
        <v>487</v>
      </c>
      <c r="K32" s="9" t="str">
        <f t="shared" si="3"/>
        <v>福島県</v>
      </c>
      <c r="L32" s="126" t="s">
        <v>92</v>
      </c>
      <c r="M32" s="33" t="s">
        <v>590</v>
      </c>
      <c r="N32" s="15">
        <v>0</v>
      </c>
      <c r="O32" s="19"/>
      <c r="P32" s="13">
        <v>0</v>
      </c>
      <c r="Q32" s="12" t="s">
        <v>18</v>
      </c>
      <c r="R32" s="12" t="s">
        <v>18</v>
      </c>
      <c r="S32" s="12"/>
      <c r="T32" s="12"/>
      <c r="U32" s="31"/>
      <c r="Y32" s="126"/>
    </row>
    <row r="33" spans="1:25" collapsed="1" x14ac:dyDescent="0.15">
      <c r="A33" s="30">
        <f t="shared" si="1"/>
        <v>28</v>
      </c>
      <c r="B33" s="10">
        <f>IF($O33="","",COUNTA(O$6:O33))</f>
        <v>24</v>
      </c>
      <c r="C33" s="10" t="str">
        <f>IF(OR($J33&lt;&gt;"地整指定",$R33="○"),"",SUMPRODUCT(($J$6:$J33="地整指定")*($R$6:$R33="")))</f>
        <v/>
      </c>
      <c r="D33" s="10" t="str">
        <f>IF(OR($J33&lt;&gt;"知事指定",$R33="○"),"",SUMPRODUCT(($J$6:$J33="知事指定")*($R$6:$R33="")))</f>
        <v/>
      </c>
      <c r="E33" s="10">
        <v>0</v>
      </c>
      <c r="F33" s="10">
        <f>IF(OR($N33="",$S33="○"),0,SUMPRODUCT(($N$6:$N33&lt;&gt;"")*($S$6:$S33="")))</f>
        <v>13</v>
      </c>
      <c r="G33" s="10">
        <f t="shared" si="0"/>
        <v>13</v>
      </c>
      <c r="H33" s="10">
        <v>0</v>
      </c>
      <c r="I33" s="9" t="str">
        <f t="shared" si="2"/>
        <v/>
      </c>
      <c r="J33" s="126" t="s">
        <v>487</v>
      </c>
      <c r="K33" s="9" t="str">
        <f t="shared" si="3"/>
        <v>宮城県</v>
      </c>
      <c r="L33" s="126" t="s">
        <v>76</v>
      </c>
      <c r="M33" s="33" t="s">
        <v>598</v>
      </c>
      <c r="N33" s="15">
        <v>0</v>
      </c>
      <c r="O33" s="19" t="s">
        <v>17</v>
      </c>
      <c r="P33" s="13" t="s">
        <v>609</v>
      </c>
      <c r="Q33" s="12" t="s">
        <v>14</v>
      </c>
      <c r="R33" s="12" t="s">
        <v>14</v>
      </c>
      <c r="S33" s="12"/>
      <c r="T33" s="12"/>
      <c r="U33" s="31" t="s">
        <v>610</v>
      </c>
      <c r="Y33" s="126"/>
    </row>
    <row r="34" spans="1:25" collapsed="1" x14ac:dyDescent="0.15">
      <c r="A34" s="30">
        <f t="shared" si="1"/>
        <v>29</v>
      </c>
      <c r="B34" s="10">
        <f>IF($O34="","",COUNTA(O$6:O34))</f>
        <v>25</v>
      </c>
      <c r="C34" s="10" t="str">
        <f>IF(OR($J34&lt;&gt;"地整指定",$R34="○"),"",SUMPRODUCT(($J$6:$J34="地整指定")*($R$6:$R34="")))</f>
        <v/>
      </c>
      <c r="D34" s="10" t="str">
        <f>IF(OR($J34&lt;&gt;"知事指定",$R34="○"),"",SUMPRODUCT(($J$6:$J34="知事指定")*($R$6:$R34="")))</f>
        <v/>
      </c>
      <c r="E34" s="10">
        <v>0</v>
      </c>
      <c r="F34" s="10">
        <f>IF(OR($N34="",$S34="○"),0,SUMPRODUCT(($N$6:$N34&lt;&gt;"")*($S$6:$S34="")))</f>
        <v>14</v>
      </c>
      <c r="G34" s="10">
        <f t="shared" si="0"/>
        <v>14</v>
      </c>
      <c r="H34" s="10">
        <v>0</v>
      </c>
      <c r="I34" s="9" t="str">
        <f t="shared" si="2"/>
        <v/>
      </c>
      <c r="J34" s="126" t="s">
        <v>487</v>
      </c>
      <c r="K34" s="9" t="str">
        <f t="shared" si="3"/>
        <v>神奈川県</v>
      </c>
      <c r="L34" s="126" t="s">
        <v>229</v>
      </c>
      <c r="M34" s="33" t="s">
        <v>549</v>
      </c>
      <c r="N34" s="15">
        <v>0</v>
      </c>
      <c r="O34" s="19" t="s">
        <v>17</v>
      </c>
      <c r="P34" s="13">
        <v>0</v>
      </c>
      <c r="Q34" s="12" t="s">
        <v>14</v>
      </c>
      <c r="R34" s="12" t="s">
        <v>14</v>
      </c>
      <c r="S34" s="12"/>
      <c r="T34" s="12" t="s">
        <v>14</v>
      </c>
      <c r="U34" s="31"/>
      <c r="Y34" s="126"/>
    </row>
    <row r="35" spans="1:25" collapsed="1" x14ac:dyDescent="0.15">
      <c r="A35" s="30">
        <f t="shared" si="1"/>
        <v>30</v>
      </c>
      <c r="B35" s="10">
        <f>IF($O35="","",COUNTA(O$6:O35))</f>
        <v>26</v>
      </c>
      <c r="C35" s="10" t="str">
        <f>IF(OR($J35&lt;&gt;"地整指定",$R35="○"),"",SUMPRODUCT(($J$6:$J35="地整指定")*($R$6:$R35="")))</f>
        <v/>
      </c>
      <c r="D35" s="10" t="str">
        <f>IF(OR($J35&lt;&gt;"知事指定",$R35="○"),"",SUMPRODUCT(($J$6:$J35="知事指定")*($R$6:$R35="")))</f>
        <v/>
      </c>
      <c r="E35" s="10">
        <v>0</v>
      </c>
      <c r="F35" s="10">
        <f>IF(OR($N35="",$S35="○"),0,SUMPRODUCT(($N$6:$N35&lt;&gt;"")*($S$6:$S35="")))</f>
        <v>15</v>
      </c>
      <c r="G35" s="10">
        <f t="shared" si="0"/>
        <v>15</v>
      </c>
      <c r="H35" s="10">
        <v>0</v>
      </c>
      <c r="I35" s="9" t="str">
        <f t="shared" si="2"/>
        <v/>
      </c>
      <c r="J35" s="126" t="s">
        <v>487</v>
      </c>
      <c r="K35" s="9" t="str">
        <f t="shared" si="3"/>
        <v>東京都</v>
      </c>
      <c r="L35" s="126" t="s">
        <v>195</v>
      </c>
      <c r="M35" s="33" t="s">
        <v>563</v>
      </c>
      <c r="N35" s="15">
        <v>0</v>
      </c>
      <c r="O35" s="19" t="s">
        <v>17</v>
      </c>
      <c r="P35" s="13">
        <v>0</v>
      </c>
      <c r="Q35" s="12" t="s">
        <v>14</v>
      </c>
      <c r="R35" s="12" t="s">
        <v>14</v>
      </c>
      <c r="S35" s="12"/>
      <c r="T35" s="12" t="s">
        <v>14</v>
      </c>
      <c r="U35" s="31"/>
      <c r="Y35" s="126"/>
    </row>
    <row r="36" spans="1:25" collapsed="1" x14ac:dyDescent="0.15">
      <c r="A36" s="30">
        <f t="shared" si="1"/>
        <v>31</v>
      </c>
      <c r="B36" s="10">
        <f>IF($O36="","",COUNTA(O$6:O36))</f>
        <v>27</v>
      </c>
      <c r="C36" s="10" t="str">
        <f>IF(OR($J36&lt;&gt;"地整指定",$R36="○"),"",SUMPRODUCT(($J$6:$J36="地整指定")*($R$6:$R36="")))</f>
        <v/>
      </c>
      <c r="D36" s="10" t="str">
        <f>IF(OR($J36&lt;&gt;"知事指定",$R36="○"),"",SUMPRODUCT(($J$6:$J36="知事指定")*($R$6:$R36="")))</f>
        <v/>
      </c>
      <c r="E36" s="10">
        <v>0</v>
      </c>
      <c r="F36" s="10">
        <f>IF(OR($N36="",$S36="○"),0,SUMPRODUCT(($N$6:$N36&lt;&gt;"")*($S$6:$S36="")))</f>
        <v>16</v>
      </c>
      <c r="G36" s="10">
        <f t="shared" si="0"/>
        <v>16</v>
      </c>
      <c r="H36" s="10">
        <v>0</v>
      </c>
      <c r="I36" s="9" t="str">
        <f t="shared" si="2"/>
        <v/>
      </c>
      <c r="J36" s="126" t="s">
        <v>487</v>
      </c>
      <c r="K36" s="9" t="str">
        <f t="shared" si="3"/>
        <v>千葉県</v>
      </c>
      <c r="L36" s="126" t="s">
        <v>173</v>
      </c>
      <c r="M36" s="33" t="s">
        <v>577</v>
      </c>
      <c r="N36" s="15">
        <v>0</v>
      </c>
      <c r="O36" s="19" t="s">
        <v>17</v>
      </c>
      <c r="P36" s="13">
        <v>0</v>
      </c>
      <c r="Q36" s="12" t="s">
        <v>14</v>
      </c>
      <c r="R36" s="12" t="s">
        <v>14</v>
      </c>
      <c r="S36" s="12"/>
      <c r="T36" s="12" t="s">
        <v>14</v>
      </c>
      <c r="U36" s="31"/>
      <c r="Y36" s="126"/>
    </row>
    <row r="37" spans="1:25" collapsed="1" x14ac:dyDescent="0.15">
      <c r="A37" s="30">
        <f t="shared" si="1"/>
        <v>32</v>
      </c>
      <c r="B37" s="10" t="str">
        <f>IF($O37="","",COUNTA(O$6:O37))</f>
        <v/>
      </c>
      <c r="C37" s="10" t="str">
        <f>IF(OR($J37&lt;&gt;"地整指定",$R37="○"),"",SUMPRODUCT(($J$6:$J37="地整指定")*($R$6:$R37="")))</f>
        <v/>
      </c>
      <c r="D37" s="10" t="str">
        <f>IF(OR($J37&lt;&gt;"知事指定",$R37="○"),"",SUMPRODUCT(($J$6:$J37="知事指定")*($R$6:$R37="")))</f>
        <v/>
      </c>
      <c r="E37" s="10">
        <v>0</v>
      </c>
      <c r="F37" s="10">
        <f>IF(OR($N37="",$S37="○"),0,SUMPRODUCT(($N$6:$N37&lt;&gt;"")*($S$6:$S37="")))</f>
        <v>17</v>
      </c>
      <c r="G37" s="10">
        <f t="shared" si="0"/>
        <v>17</v>
      </c>
      <c r="H37" s="10">
        <v>0</v>
      </c>
      <c r="I37" s="9" t="str">
        <f t="shared" si="2"/>
        <v/>
      </c>
      <c r="J37" s="126" t="s">
        <v>487</v>
      </c>
      <c r="K37" s="9" t="str">
        <f t="shared" si="3"/>
        <v>東京都</v>
      </c>
      <c r="L37" s="126" t="s">
        <v>195</v>
      </c>
      <c r="M37" s="33" t="s">
        <v>562</v>
      </c>
      <c r="N37" s="15">
        <v>0</v>
      </c>
      <c r="O37" s="19"/>
      <c r="P37" s="13">
        <v>0</v>
      </c>
      <c r="Q37" s="12" t="s">
        <v>14</v>
      </c>
      <c r="R37" s="12" t="s">
        <v>14</v>
      </c>
      <c r="S37" s="12"/>
      <c r="T37" s="12" t="s">
        <v>14</v>
      </c>
      <c r="U37" s="31"/>
      <c r="Y37" s="126"/>
    </row>
    <row r="38" spans="1:25" collapsed="1" x14ac:dyDescent="0.15">
      <c r="A38" s="30">
        <f t="shared" si="1"/>
        <v>33</v>
      </c>
      <c r="B38" s="10">
        <f>IF($O38="","",COUNTA(O$6:O38))</f>
        <v>28</v>
      </c>
      <c r="C38" s="10" t="str">
        <f>IF(OR($J38&lt;&gt;"地整指定",$R38="○"),"",SUMPRODUCT(($J$6:$J38="地整指定")*($R$6:$R38="")))</f>
        <v/>
      </c>
      <c r="D38" s="10" t="str">
        <f>IF(OR($J38&lt;&gt;"知事指定",$R38="○"),"",SUMPRODUCT(($J$6:$J38="知事指定")*($R$6:$R38="")))</f>
        <v/>
      </c>
      <c r="E38" s="10">
        <v>0</v>
      </c>
      <c r="F38" s="10">
        <f>IF(OR($N38="",$S38="○"),0,SUMPRODUCT(($N$6:$N38&lt;&gt;"")*($S$6:$S38="")))</f>
        <v>18</v>
      </c>
      <c r="G38" s="10">
        <f t="shared" si="0"/>
        <v>18</v>
      </c>
      <c r="H38" s="10">
        <v>0</v>
      </c>
      <c r="I38" s="9" t="str">
        <f t="shared" si="2"/>
        <v/>
      </c>
      <c r="J38" s="126" t="s">
        <v>487</v>
      </c>
      <c r="K38" s="9" t="str">
        <f t="shared" si="3"/>
        <v>〃</v>
      </c>
      <c r="L38" s="126" t="s">
        <v>195</v>
      </c>
      <c r="M38" s="33" t="s">
        <v>561</v>
      </c>
      <c r="N38" s="15">
        <v>0</v>
      </c>
      <c r="O38" s="19" t="s">
        <v>17</v>
      </c>
      <c r="P38" s="13" t="s">
        <v>1035</v>
      </c>
      <c r="Q38" s="12" t="s">
        <v>14</v>
      </c>
      <c r="R38" s="12" t="s">
        <v>14</v>
      </c>
      <c r="S38" s="12"/>
      <c r="T38" s="12" t="s">
        <v>14</v>
      </c>
      <c r="U38" s="31" t="s">
        <v>610</v>
      </c>
      <c r="Y38" s="126"/>
    </row>
    <row r="39" spans="1:25" collapsed="1" x14ac:dyDescent="0.15">
      <c r="A39" s="30">
        <f t="shared" si="1"/>
        <v>34</v>
      </c>
      <c r="B39" s="10">
        <f>IF($O39="","",COUNTA(O$6:O39))</f>
        <v>29</v>
      </c>
      <c r="C39" s="10" t="str">
        <f>IF(OR($J39&lt;&gt;"地整指定",$R39="○"),"",SUMPRODUCT(($J$6:$J39="地整指定")*($R$6:$R39="")))</f>
        <v/>
      </c>
      <c r="D39" s="10" t="str">
        <f>IF(OR($J39&lt;&gt;"知事指定",$R39="○"),"",SUMPRODUCT(($J$6:$J39="知事指定")*($R$6:$R39="")))</f>
        <v/>
      </c>
      <c r="E39" s="10">
        <v>0</v>
      </c>
      <c r="F39" s="10">
        <f>IF(OR($N39="",$S39="○"),0,SUMPRODUCT(($N$6:$N39&lt;&gt;"")*($S$6:$S39="")))</f>
        <v>19</v>
      </c>
      <c r="G39" s="10">
        <f t="shared" si="0"/>
        <v>19</v>
      </c>
      <c r="H39" s="10">
        <v>0</v>
      </c>
      <c r="I39" s="9" t="str">
        <f t="shared" si="2"/>
        <v/>
      </c>
      <c r="J39" s="126" t="s">
        <v>487</v>
      </c>
      <c r="K39" s="9" t="str">
        <f t="shared" si="3"/>
        <v>茨城県</v>
      </c>
      <c r="L39" s="126" t="s">
        <v>98</v>
      </c>
      <c r="M39" s="33" t="s">
        <v>588</v>
      </c>
      <c r="N39" s="15">
        <v>0</v>
      </c>
      <c r="O39" s="19" t="s">
        <v>17</v>
      </c>
      <c r="P39" s="13">
        <v>0</v>
      </c>
      <c r="Q39" s="12" t="s">
        <v>14</v>
      </c>
      <c r="R39" s="12" t="s">
        <v>14</v>
      </c>
      <c r="S39" s="12"/>
      <c r="T39" s="12"/>
      <c r="U39" s="31"/>
      <c r="Y39" s="126"/>
    </row>
    <row r="40" spans="1:25" collapsed="1" x14ac:dyDescent="0.15">
      <c r="A40" s="30">
        <f t="shared" si="1"/>
        <v>35</v>
      </c>
      <c r="B40" s="10">
        <f>IF($O40="","",COUNTA(O$6:O40))</f>
        <v>30</v>
      </c>
      <c r="C40" s="10" t="str">
        <f>IF(OR($J40&lt;&gt;"地整指定",$R40="○"),"",SUMPRODUCT(($J$6:$J40="地整指定")*($R$6:$R40="")))</f>
        <v/>
      </c>
      <c r="D40" s="10" t="str">
        <f>IF(OR($J40&lt;&gt;"知事指定",$R40="○"),"",SUMPRODUCT(($J$6:$J40="知事指定")*($R$6:$R40="")))</f>
        <v/>
      </c>
      <c r="E40" s="10">
        <v>0</v>
      </c>
      <c r="F40" s="10">
        <f>IF(OR($N40="",$S40="○"),0,SUMPRODUCT(($N$6:$N40&lt;&gt;"")*($S$6:$S40="")))</f>
        <v>20</v>
      </c>
      <c r="G40" s="10">
        <f t="shared" si="0"/>
        <v>20</v>
      </c>
      <c r="H40" s="10">
        <v>0</v>
      </c>
      <c r="I40" s="9" t="str">
        <f t="shared" si="2"/>
        <v/>
      </c>
      <c r="J40" s="126" t="s">
        <v>487</v>
      </c>
      <c r="K40" s="9" t="str">
        <f t="shared" si="3"/>
        <v>千葉県</v>
      </c>
      <c r="L40" s="126" t="s">
        <v>173</v>
      </c>
      <c r="M40" s="33" t="s">
        <v>579</v>
      </c>
      <c r="N40" s="15">
        <v>0</v>
      </c>
      <c r="O40" s="19" t="s">
        <v>17</v>
      </c>
      <c r="P40" s="13">
        <v>0</v>
      </c>
      <c r="Q40" s="12" t="s">
        <v>14</v>
      </c>
      <c r="R40" s="12" t="s">
        <v>14</v>
      </c>
      <c r="S40" s="12"/>
      <c r="T40" s="12" t="s">
        <v>14</v>
      </c>
      <c r="U40" s="31"/>
      <c r="Y40" s="126"/>
    </row>
    <row r="41" spans="1:25" collapsed="1" x14ac:dyDescent="0.15">
      <c r="A41" s="30">
        <f t="shared" si="1"/>
        <v>36</v>
      </c>
      <c r="B41" s="10" t="str">
        <f>IF($O41="","",COUNTA(O$6:O41))</f>
        <v/>
      </c>
      <c r="C41" s="10">
        <f>IF(OR($J41&lt;&gt;"地整指定",$R41="○"),"",SUMPRODUCT(($J$6:$J41="地整指定")*($R$6:$R41="")))</f>
        <v>2</v>
      </c>
      <c r="D41" s="10" t="str">
        <f>IF(OR($J41&lt;&gt;"知事指定",$R41="○"),"",SUMPRODUCT(($J$6:$J41="知事指定")*($R$6:$R41="")))</f>
        <v/>
      </c>
      <c r="E41" s="10">
        <v>0</v>
      </c>
      <c r="F41" s="10">
        <f>IF(OR($N41="",$S41="○"),0,SUMPRODUCT(($N$6:$N41&lt;&gt;"")*($S$6:$S41="")))</f>
        <v>21</v>
      </c>
      <c r="G41" s="10">
        <f t="shared" si="0"/>
        <v>21</v>
      </c>
      <c r="H41" s="10">
        <v>0</v>
      </c>
      <c r="I41" s="9" t="str">
        <f t="shared" si="2"/>
        <v/>
      </c>
      <c r="J41" s="126" t="s">
        <v>487</v>
      </c>
      <c r="K41" s="9" t="str">
        <f t="shared" si="3"/>
        <v>東京都</v>
      </c>
      <c r="L41" s="126" t="s">
        <v>195</v>
      </c>
      <c r="M41" s="33" t="s">
        <v>559</v>
      </c>
      <c r="N41" s="15">
        <v>0</v>
      </c>
      <c r="O41" s="19"/>
      <c r="P41" s="13">
        <v>0</v>
      </c>
      <c r="Q41" s="12" t="s">
        <v>18</v>
      </c>
      <c r="R41" s="12" t="s">
        <v>18</v>
      </c>
      <c r="S41" s="12"/>
      <c r="T41" s="12"/>
      <c r="U41" s="31"/>
      <c r="Y41" s="126"/>
    </row>
    <row r="42" spans="1:25" collapsed="1" x14ac:dyDescent="0.15">
      <c r="A42" s="30">
        <f t="shared" si="1"/>
        <v>37</v>
      </c>
      <c r="B42" s="10">
        <f>IF($O42="","",COUNTA(O$6:O42))</f>
        <v>31</v>
      </c>
      <c r="C42" s="10" t="str">
        <f>IF(OR($J42&lt;&gt;"地整指定",$R42="○"),"",SUMPRODUCT(($J$6:$J42="地整指定")*($R$6:$R42="")))</f>
        <v/>
      </c>
      <c r="D42" s="10" t="str">
        <f>IF(OR($J42&lt;&gt;"知事指定",$R42="○"),"",SUMPRODUCT(($J$6:$J42="知事指定")*($R$6:$R42="")))</f>
        <v/>
      </c>
      <c r="E42" s="10">
        <v>0</v>
      </c>
      <c r="F42" s="10">
        <f>IF(OR($N42="",$S42="○"),0,SUMPRODUCT(($N$6:$N42&lt;&gt;"")*($S$6:$S42="")))</f>
        <v>0</v>
      </c>
      <c r="G42" s="10">
        <f t="shared" si="0"/>
        <v>0</v>
      </c>
      <c r="H42" s="10">
        <v>0</v>
      </c>
      <c r="I42" s="9" t="str">
        <f t="shared" si="2"/>
        <v/>
      </c>
      <c r="J42" s="126" t="s">
        <v>487</v>
      </c>
      <c r="K42" s="9" t="str">
        <f t="shared" si="3"/>
        <v>埼玉県</v>
      </c>
      <c r="L42" s="126" t="s">
        <v>130</v>
      </c>
      <c r="M42" s="33" t="s">
        <v>581</v>
      </c>
      <c r="N42" s="15" t="s">
        <v>465</v>
      </c>
      <c r="O42" s="19" t="s">
        <v>17</v>
      </c>
      <c r="P42" s="13" t="s">
        <v>609</v>
      </c>
      <c r="Q42" s="12" t="s">
        <v>14</v>
      </c>
      <c r="R42" s="12" t="s">
        <v>14</v>
      </c>
      <c r="S42" s="12" t="s">
        <v>14</v>
      </c>
      <c r="T42" s="12"/>
      <c r="U42" s="31" t="s">
        <v>610</v>
      </c>
      <c r="Y42" s="126"/>
    </row>
    <row r="43" spans="1:25" collapsed="1" x14ac:dyDescent="0.15">
      <c r="A43" s="30">
        <f t="shared" si="1"/>
        <v>38</v>
      </c>
      <c r="B43" s="10" t="str">
        <f>IF($O43="","",COUNTA(O$6:O43))</f>
        <v/>
      </c>
      <c r="C43" s="10" t="str">
        <f>IF(OR($J43&lt;&gt;"地整指定",$R43="○"),"",SUMPRODUCT(($J$6:$J43="地整指定")*($R$6:$R43="")))</f>
        <v/>
      </c>
      <c r="D43" s="10" t="str">
        <f>IF(OR($J43&lt;&gt;"知事指定",$R43="○"),"",SUMPRODUCT(($J$6:$J43="知事指定")*($R$6:$R43="")))</f>
        <v/>
      </c>
      <c r="E43" s="10">
        <v>0</v>
      </c>
      <c r="F43" s="10">
        <f>IF(OR($N43="",$S43="○"),0,SUMPRODUCT(($N$6:$N43&lt;&gt;"")*($S$6:$S43="")))</f>
        <v>22</v>
      </c>
      <c r="G43" s="10">
        <f t="shared" si="0"/>
        <v>22</v>
      </c>
      <c r="H43" s="10">
        <v>0</v>
      </c>
      <c r="I43" s="9" t="str">
        <f t="shared" si="2"/>
        <v/>
      </c>
      <c r="J43" s="126" t="s">
        <v>487</v>
      </c>
      <c r="K43" s="9" t="str">
        <f t="shared" si="3"/>
        <v>群馬県</v>
      </c>
      <c r="L43" s="126" t="s">
        <v>118</v>
      </c>
      <c r="M43" s="33" t="s">
        <v>582</v>
      </c>
      <c r="N43" s="15">
        <v>0</v>
      </c>
      <c r="O43" s="19"/>
      <c r="P43" s="13">
        <v>0</v>
      </c>
      <c r="Q43" s="12" t="s">
        <v>14</v>
      </c>
      <c r="R43" s="12" t="s">
        <v>14</v>
      </c>
      <c r="S43" s="12"/>
      <c r="T43" s="12"/>
      <c r="U43" s="31"/>
      <c r="Y43" s="126"/>
    </row>
    <row r="44" spans="1:25" collapsed="1" x14ac:dyDescent="0.15">
      <c r="A44" s="30">
        <f t="shared" si="1"/>
        <v>39</v>
      </c>
      <c r="B44" s="10">
        <f>IF($O44="","",COUNTA(O$6:O44))</f>
        <v>32</v>
      </c>
      <c r="C44" s="10" t="str">
        <f>IF(OR($J44&lt;&gt;"地整指定",$R44="○"),"",SUMPRODUCT(($J$6:$J44="地整指定")*($R$6:$R44="")))</f>
        <v/>
      </c>
      <c r="D44" s="10" t="str">
        <f>IF(OR($J44&lt;&gt;"知事指定",$R44="○"),"",SUMPRODUCT(($J$6:$J44="知事指定")*($R$6:$R44="")))</f>
        <v/>
      </c>
      <c r="E44" s="10">
        <v>0</v>
      </c>
      <c r="F44" s="10">
        <f>IF(OR($N44="",$S44="○"),0,SUMPRODUCT(($N$6:$N44&lt;&gt;"")*($S$6:$S44="")))</f>
        <v>23</v>
      </c>
      <c r="G44" s="10">
        <f t="shared" si="0"/>
        <v>23</v>
      </c>
      <c r="H44" s="10">
        <v>0</v>
      </c>
      <c r="I44" s="9" t="str">
        <f t="shared" si="2"/>
        <v/>
      </c>
      <c r="J44" s="126" t="s">
        <v>487</v>
      </c>
      <c r="K44" s="9" t="str">
        <f t="shared" si="3"/>
        <v>東京都</v>
      </c>
      <c r="L44" s="126" t="s">
        <v>195</v>
      </c>
      <c r="M44" s="33" t="s">
        <v>557</v>
      </c>
      <c r="N44" s="15">
        <v>0</v>
      </c>
      <c r="O44" s="19" t="s">
        <v>17</v>
      </c>
      <c r="P44" s="13">
        <v>0</v>
      </c>
      <c r="Q44" s="12" t="s">
        <v>14</v>
      </c>
      <c r="R44" s="12" t="s">
        <v>14</v>
      </c>
      <c r="S44" s="12"/>
      <c r="T44" s="12"/>
      <c r="U44" s="31"/>
      <c r="Y44" s="126"/>
    </row>
    <row r="45" spans="1:25" collapsed="1" x14ac:dyDescent="0.15">
      <c r="A45" s="30">
        <f t="shared" si="1"/>
        <v>40</v>
      </c>
      <c r="B45" s="10" t="str">
        <f>IF($O45="","",COUNTA(O$6:O45))</f>
        <v/>
      </c>
      <c r="C45" s="10" t="str">
        <f>IF(OR($J45&lt;&gt;"地整指定",$R45="○"),"",SUMPRODUCT(($J$6:$J45="地整指定")*($R$6:$R45="")))</f>
        <v/>
      </c>
      <c r="D45" s="10" t="str">
        <f>IF(OR($J45&lt;&gt;"知事指定",$R45="○"),"",SUMPRODUCT(($J$6:$J45="知事指定")*($R$6:$R45="")))</f>
        <v/>
      </c>
      <c r="E45" s="10">
        <v>0</v>
      </c>
      <c r="F45" s="10">
        <f>IF(OR($N45="",$S45="○"),0,SUMPRODUCT(($N$6:$N45&lt;&gt;"")*($S$6:$S45="")))</f>
        <v>24</v>
      </c>
      <c r="G45" s="10">
        <f t="shared" si="0"/>
        <v>24</v>
      </c>
      <c r="H45" s="10">
        <v>0</v>
      </c>
      <c r="I45" s="9" t="str">
        <f t="shared" si="2"/>
        <v/>
      </c>
      <c r="J45" s="126" t="s">
        <v>487</v>
      </c>
      <c r="K45" s="9" t="str">
        <f t="shared" si="3"/>
        <v>〃</v>
      </c>
      <c r="L45" s="126" t="s">
        <v>195</v>
      </c>
      <c r="M45" s="33" t="s">
        <v>555</v>
      </c>
      <c r="N45" s="15">
        <v>0</v>
      </c>
      <c r="O45" s="19"/>
      <c r="P45" s="13">
        <v>0</v>
      </c>
      <c r="Q45" s="12" t="s">
        <v>14</v>
      </c>
      <c r="R45" s="12" t="s">
        <v>14</v>
      </c>
      <c r="S45" s="12"/>
      <c r="T45" s="12" t="s">
        <v>14</v>
      </c>
      <c r="U45" s="31"/>
      <c r="Y45" s="126"/>
    </row>
    <row r="46" spans="1:25" collapsed="1" x14ac:dyDescent="0.15">
      <c r="A46" s="30">
        <f t="shared" si="1"/>
        <v>41</v>
      </c>
      <c r="B46" s="10">
        <f>IF($O46="","",COUNTA(O$6:O46))</f>
        <v>33</v>
      </c>
      <c r="C46" s="10" t="str">
        <f>IF(OR($J46&lt;&gt;"地整指定",$R46="○"),"",SUMPRODUCT(($J$6:$J46="地整指定")*($R$6:$R46="")))</f>
        <v/>
      </c>
      <c r="D46" s="10" t="str">
        <f>IF(OR($J46&lt;&gt;"知事指定",$R46="○"),"",SUMPRODUCT(($J$6:$J46="知事指定")*($R$6:$R46="")))</f>
        <v/>
      </c>
      <c r="E46" s="10">
        <v>0</v>
      </c>
      <c r="F46" s="10">
        <f>IF(OR($N46="",$S46="○"),0,SUMPRODUCT(($N$6:$N46&lt;&gt;"")*($S$6:$S46="")))</f>
        <v>25</v>
      </c>
      <c r="G46" s="10">
        <f t="shared" si="0"/>
        <v>25</v>
      </c>
      <c r="H46" s="10">
        <v>0</v>
      </c>
      <c r="I46" s="9" t="str">
        <f t="shared" si="2"/>
        <v/>
      </c>
      <c r="J46" s="126" t="s">
        <v>487</v>
      </c>
      <c r="K46" s="9" t="str">
        <f t="shared" si="3"/>
        <v>神奈川県</v>
      </c>
      <c r="L46" s="126" t="s">
        <v>229</v>
      </c>
      <c r="M46" s="33" t="s">
        <v>546</v>
      </c>
      <c r="N46" s="15">
        <v>0</v>
      </c>
      <c r="O46" s="19" t="s">
        <v>17</v>
      </c>
      <c r="P46" s="13">
        <v>0</v>
      </c>
      <c r="Q46" s="12" t="s">
        <v>14</v>
      </c>
      <c r="R46" s="12" t="s">
        <v>14</v>
      </c>
      <c r="S46" s="12"/>
      <c r="T46" s="12" t="s">
        <v>14</v>
      </c>
      <c r="U46" s="31"/>
      <c r="Y46" s="126"/>
    </row>
    <row r="47" spans="1:25" collapsed="1" x14ac:dyDescent="0.15">
      <c r="A47" s="30">
        <f t="shared" si="1"/>
        <v>42</v>
      </c>
      <c r="B47" s="10" t="str">
        <f>IF($O47="","",COUNTA(O$6:O47))</f>
        <v/>
      </c>
      <c r="C47" s="10" t="str">
        <f>IF(OR($J47&lt;&gt;"地整指定",$R47="○"),"",SUMPRODUCT(($J$6:$J47="地整指定")*($R$6:$R47="")))</f>
        <v/>
      </c>
      <c r="D47" s="10" t="str">
        <f>IF(OR($J47&lt;&gt;"知事指定",$R47="○"),"",SUMPRODUCT(($J$6:$J47="知事指定")*($R$6:$R47="")))</f>
        <v/>
      </c>
      <c r="E47" s="10">
        <v>0</v>
      </c>
      <c r="F47" s="10">
        <f>IF(OR($N47="",$S47="○"),0,SUMPRODUCT(($N$6:$N47&lt;&gt;"")*($S$6:$S47="")))</f>
        <v>26</v>
      </c>
      <c r="G47" s="10">
        <f t="shared" si="0"/>
        <v>26</v>
      </c>
      <c r="H47" s="10">
        <v>0</v>
      </c>
      <c r="I47" s="9" t="str">
        <f t="shared" si="2"/>
        <v/>
      </c>
      <c r="J47" s="126" t="s">
        <v>487</v>
      </c>
      <c r="K47" s="9" t="str">
        <f t="shared" si="3"/>
        <v>東京都</v>
      </c>
      <c r="L47" s="126" t="s">
        <v>195</v>
      </c>
      <c r="M47" s="33" t="s">
        <v>553</v>
      </c>
      <c r="N47" s="15">
        <v>0</v>
      </c>
      <c r="O47" s="19"/>
      <c r="P47" s="13" t="s">
        <v>609</v>
      </c>
      <c r="Q47" s="12" t="s">
        <v>14</v>
      </c>
      <c r="R47" s="12" t="s">
        <v>14</v>
      </c>
      <c r="S47" s="12"/>
      <c r="T47" s="12"/>
      <c r="U47" s="31" t="s">
        <v>610</v>
      </c>
      <c r="Y47" s="126"/>
    </row>
    <row r="48" spans="1:25" collapsed="1" x14ac:dyDescent="0.15">
      <c r="A48" s="30">
        <f t="shared" si="1"/>
        <v>43</v>
      </c>
      <c r="B48" s="10" t="str">
        <f>IF($O48="","",COUNTA(O$6:O48))</f>
        <v/>
      </c>
      <c r="C48" s="10" t="str">
        <f>IF(OR($J48&lt;&gt;"地整指定",$R48="○"),"",SUMPRODUCT(($J$6:$J48="地整指定")*($R$6:$R48="")))</f>
        <v/>
      </c>
      <c r="D48" s="10" t="str">
        <f>IF(OR($J48&lt;&gt;"知事指定",$R48="○"),"",SUMPRODUCT(($J$6:$J48="知事指定")*($R$6:$R48="")))</f>
        <v/>
      </c>
      <c r="E48" s="10">
        <v>0</v>
      </c>
      <c r="F48" s="10">
        <f>IF(OR($N48="",$S48="○"),0,SUMPRODUCT(($N$6:$N48&lt;&gt;"")*($S$6:$S48="")))</f>
        <v>27</v>
      </c>
      <c r="G48" s="10">
        <f t="shared" si="0"/>
        <v>27</v>
      </c>
      <c r="H48" s="10">
        <v>0</v>
      </c>
      <c r="I48" s="9" t="str">
        <f t="shared" si="2"/>
        <v/>
      </c>
      <c r="J48" s="126" t="s">
        <v>487</v>
      </c>
      <c r="K48" s="9" t="str">
        <f t="shared" si="3"/>
        <v>〃</v>
      </c>
      <c r="L48" s="126" t="s">
        <v>195</v>
      </c>
      <c r="M48" s="33" t="s">
        <v>552</v>
      </c>
      <c r="N48" s="15">
        <v>0</v>
      </c>
      <c r="O48" s="19"/>
      <c r="P48" s="13">
        <v>0</v>
      </c>
      <c r="Q48" s="12" t="s">
        <v>14</v>
      </c>
      <c r="R48" s="12" t="s">
        <v>14</v>
      </c>
      <c r="S48" s="12"/>
      <c r="T48" s="12"/>
      <c r="U48" s="31"/>
      <c r="Y48" s="126"/>
    </row>
    <row r="49" spans="1:25" collapsed="1" x14ac:dyDescent="0.15">
      <c r="A49" s="30">
        <f t="shared" si="1"/>
        <v>44</v>
      </c>
      <c r="B49" s="10">
        <f>IF($O49="","",COUNTA(O$6:O49))</f>
        <v>34</v>
      </c>
      <c r="C49" s="10">
        <f>IF(OR($J49&lt;&gt;"地整指定",$R49="○"),"",SUMPRODUCT(($J$6:$J49="地整指定")*($R$6:$R49="")))</f>
        <v>3</v>
      </c>
      <c r="D49" s="10" t="str">
        <f>IF(OR($J49&lt;&gt;"知事指定",$R49="○"),"",SUMPRODUCT(($J$6:$J49="知事指定")*($R$6:$R49="")))</f>
        <v/>
      </c>
      <c r="E49" s="10">
        <v>0</v>
      </c>
      <c r="F49" s="10">
        <f>IF(OR($N49="",$S49="○"),0,SUMPRODUCT(($N$6:$N49&lt;&gt;"")*($S$6:$S49="")))</f>
        <v>28</v>
      </c>
      <c r="G49" s="10">
        <f t="shared" si="0"/>
        <v>28</v>
      </c>
      <c r="H49" s="10">
        <v>0</v>
      </c>
      <c r="I49" s="9" t="str">
        <f t="shared" si="2"/>
        <v/>
      </c>
      <c r="J49" s="126" t="s">
        <v>487</v>
      </c>
      <c r="K49" s="9" t="str">
        <f t="shared" si="3"/>
        <v>山梨県</v>
      </c>
      <c r="L49" s="126" t="s">
        <v>262</v>
      </c>
      <c r="M49" s="33" t="s">
        <v>539</v>
      </c>
      <c r="N49" s="15">
        <v>0</v>
      </c>
      <c r="O49" s="19" t="s">
        <v>17</v>
      </c>
      <c r="P49" s="13">
        <v>0</v>
      </c>
      <c r="Q49" s="12" t="s">
        <v>18</v>
      </c>
      <c r="R49" s="12" t="s">
        <v>18</v>
      </c>
      <c r="S49" s="12"/>
      <c r="T49" s="12"/>
      <c r="U49" s="31"/>
      <c r="Y49" s="126"/>
    </row>
    <row r="50" spans="1:25" collapsed="1" x14ac:dyDescent="0.15">
      <c r="A50" s="30">
        <f t="shared" si="1"/>
        <v>45</v>
      </c>
      <c r="B50" s="10" t="str">
        <f>IF($O50="","",COUNTA(O$6:O50))</f>
        <v/>
      </c>
      <c r="C50" s="10" t="str">
        <f>IF(OR($J50&lt;&gt;"地整指定",$R50="○"),"",SUMPRODUCT(($J$6:$J50="地整指定")*($R$6:$R50="")))</f>
        <v/>
      </c>
      <c r="D50" s="10" t="str">
        <f>IF(OR($J50&lt;&gt;"知事指定",$R50="○"),"",SUMPRODUCT(($J$6:$J50="知事指定")*($R$6:$R50="")))</f>
        <v/>
      </c>
      <c r="E50" s="10">
        <v>0</v>
      </c>
      <c r="F50" s="10">
        <f>IF(OR($N50="",$S50="○"),0,SUMPRODUCT(($N$6:$N50&lt;&gt;"")*($S$6:$S50="")))</f>
        <v>29</v>
      </c>
      <c r="G50" s="10">
        <f t="shared" si="0"/>
        <v>29</v>
      </c>
      <c r="H50" s="10">
        <v>0</v>
      </c>
      <c r="I50" s="9" t="str">
        <f t="shared" si="2"/>
        <v/>
      </c>
      <c r="J50" s="126" t="s">
        <v>487</v>
      </c>
      <c r="K50" s="9" t="str">
        <f t="shared" si="3"/>
        <v>東京都</v>
      </c>
      <c r="L50" s="126" t="s">
        <v>195</v>
      </c>
      <c r="M50" s="33" t="s">
        <v>949</v>
      </c>
      <c r="N50" s="15">
        <v>0</v>
      </c>
      <c r="O50" s="19"/>
      <c r="P50" s="13" t="s">
        <v>609</v>
      </c>
      <c r="Q50" s="12" t="s">
        <v>14</v>
      </c>
      <c r="R50" s="12" t="s">
        <v>14</v>
      </c>
      <c r="S50" s="12"/>
      <c r="T50" s="12" t="s">
        <v>14</v>
      </c>
      <c r="U50" s="31" t="s">
        <v>610</v>
      </c>
      <c r="Y50" s="126"/>
    </row>
    <row r="51" spans="1:25" collapsed="1" x14ac:dyDescent="0.15">
      <c r="A51" s="30">
        <f t="shared" si="1"/>
        <v>46</v>
      </c>
      <c r="B51" s="10">
        <f>IF($O51="","",COUNTA(O$6:O51))</f>
        <v>35</v>
      </c>
      <c r="C51" s="10" t="str">
        <f>IF(OR($J51&lt;&gt;"地整指定",$R51="○"),"",SUMPRODUCT(($J$6:$J51="地整指定")*($R$6:$R51="")))</f>
        <v/>
      </c>
      <c r="D51" s="10" t="str">
        <f>IF(OR($J51&lt;&gt;"知事指定",$R51="○"),"",SUMPRODUCT(($J$6:$J51="知事指定")*($R$6:$R51="")))</f>
        <v/>
      </c>
      <c r="E51" s="10">
        <v>0</v>
      </c>
      <c r="F51" s="10">
        <f>IF(OR($N51="",$S51="○"),0,SUMPRODUCT(($N$6:$N51&lt;&gt;"")*($S$6:$S51="")))</f>
        <v>30</v>
      </c>
      <c r="G51" s="10">
        <f t="shared" si="0"/>
        <v>30</v>
      </c>
      <c r="H51" s="10">
        <v>0</v>
      </c>
      <c r="I51" s="9" t="str">
        <f t="shared" si="2"/>
        <v/>
      </c>
      <c r="J51" s="126" t="s">
        <v>487</v>
      </c>
      <c r="K51" s="9" t="str">
        <f t="shared" si="3"/>
        <v>愛知県</v>
      </c>
      <c r="L51" s="126" t="s">
        <v>295</v>
      </c>
      <c r="M51" s="33" t="s">
        <v>529</v>
      </c>
      <c r="N51" s="15">
        <v>0</v>
      </c>
      <c r="O51" s="19" t="s">
        <v>17</v>
      </c>
      <c r="P51" s="13">
        <v>0</v>
      </c>
      <c r="Q51" s="12" t="s">
        <v>14</v>
      </c>
      <c r="R51" s="12" t="s">
        <v>14</v>
      </c>
      <c r="S51" s="12"/>
      <c r="T51" s="12"/>
      <c r="U51" s="31"/>
      <c r="Y51" s="126"/>
    </row>
    <row r="52" spans="1:25" collapsed="1" x14ac:dyDescent="0.15">
      <c r="A52" s="30">
        <f t="shared" si="1"/>
        <v>47</v>
      </c>
      <c r="B52" s="10" t="str">
        <f>IF($O52="","",COUNTA(O$6:O52))</f>
        <v/>
      </c>
      <c r="C52" s="10" t="str">
        <f>IF(OR($J52&lt;&gt;"地整指定",$R52="○"),"",SUMPRODUCT(($J$6:$J52="地整指定")*($R$6:$R52="")))</f>
        <v/>
      </c>
      <c r="D52" s="10" t="str">
        <f>IF(OR($J52&lt;&gt;"知事指定",$R52="○"),"",SUMPRODUCT(($J$6:$J52="知事指定")*($R$6:$R52="")))</f>
        <v/>
      </c>
      <c r="E52" s="10">
        <v>0</v>
      </c>
      <c r="F52" s="10">
        <f>IF(OR($N52="",$S52="○"),0,SUMPRODUCT(($N$6:$N52&lt;&gt;"")*($S$6:$S52="")))</f>
        <v>31</v>
      </c>
      <c r="G52" s="10">
        <f t="shared" si="0"/>
        <v>31</v>
      </c>
      <c r="H52" s="10">
        <v>0</v>
      </c>
      <c r="I52" s="9" t="str">
        <f t="shared" si="2"/>
        <v/>
      </c>
      <c r="J52" s="126" t="s">
        <v>487</v>
      </c>
      <c r="K52" s="9" t="str">
        <f t="shared" si="3"/>
        <v>岐阜県</v>
      </c>
      <c r="L52" s="126" t="s">
        <v>272</v>
      </c>
      <c r="M52" s="33" t="s">
        <v>537</v>
      </c>
      <c r="N52" s="15">
        <v>0</v>
      </c>
      <c r="O52" s="19"/>
      <c r="P52" s="13">
        <v>0</v>
      </c>
      <c r="Q52" s="12" t="s">
        <v>14</v>
      </c>
      <c r="R52" s="12" t="s">
        <v>14</v>
      </c>
      <c r="S52" s="12"/>
      <c r="T52" s="12"/>
      <c r="U52" s="31"/>
      <c r="Y52" s="126"/>
    </row>
    <row r="53" spans="1:25" collapsed="1" x14ac:dyDescent="0.15">
      <c r="A53" s="30">
        <f t="shared" si="1"/>
        <v>48</v>
      </c>
      <c r="B53" s="10" t="str">
        <f>IF($O53="","",COUNTA(O$6:O53))</f>
        <v/>
      </c>
      <c r="C53" s="10" t="str">
        <f>IF(OR($J53&lt;&gt;"地整指定",$R53="○"),"",SUMPRODUCT(($J$6:$J53="地整指定")*($R$6:$R53="")))</f>
        <v/>
      </c>
      <c r="D53" s="10" t="str">
        <f>IF(OR($J53&lt;&gt;"知事指定",$R53="○"),"",SUMPRODUCT(($J$6:$J53="知事指定")*($R$6:$R53="")))</f>
        <v/>
      </c>
      <c r="E53" s="10">
        <v>0</v>
      </c>
      <c r="F53" s="10">
        <f>IF(OR($N53="",$S53="○"),0,SUMPRODUCT(($N$6:$N53&lt;&gt;"")*($S$6:$S53="")))</f>
        <v>32</v>
      </c>
      <c r="G53" s="10">
        <f t="shared" si="0"/>
        <v>32</v>
      </c>
      <c r="H53" s="10">
        <v>0</v>
      </c>
      <c r="I53" s="9" t="str">
        <f t="shared" si="2"/>
        <v/>
      </c>
      <c r="J53" s="126" t="s">
        <v>487</v>
      </c>
      <c r="K53" s="9" t="str">
        <f t="shared" si="3"/>
        <v>愛知県</v>
      </c>
      <c r="L53" s="126" t="s">
        <v>295</v>
      </c>
      <c r="M53" s="33" t="s">
        <v>533</v>
      </c>
      <c r="N53" s="15">
        <v>0</v>
      </c>
      <c r="O53" s="19"/>
      <c r="P53" s="13" t="s">
        <v>609</v>
      </c>
      <c r="Q53" s="12" t="s">
        <v>14</v>
      </c>
      <c r="R53" s="12" t="s">
        <v>14</v>
      </c>
      <c r="S53" s="12"/>
      <c r="T53" s="12" t="s">
        <v>14</v>
      </c>
      <c r="U53" s="31" t="s">
        <v>610</v>
      </c>
      <c r="Y53" s="126"/>
    </row>
    <row r="54" spans="1:25" collapsed="1" x14ac:dyDescent="0.15">
      <c r="A54" s="30">
        <f t="shared" si="1"/>
        <v>49</v>
      </c>
      <c r="B54" s="10">
        <f>IF($O54="","",COUNTA(O$6:O54))</f>
        <v>36</v>
      </c>
      <c r="C54" s="10" t="str">
        <f>IF(OR($J54&lt;&gt;"地整指定",$R54="○"),"",SUMPRODUCT(($J$6:$J54="地整指定")*($R$6:$R54="")))</f>
        <v/>
      </c>
      <c r="D54" s="10" t="str">
        <f>IF(OR($J54&lt;&gt;"知事指定",$R54="○"),"",SUMPRODUCT(($J$6:$J54="知事指定")*($R$6:$R54="")))</f>
        <v/>
      </c>
      <c r="E54" s="10">
        <v>0</v>
      </c>
      <c r="F54" s="10">
        <f>IF(OR($N54="",$S54="○"),0,SUMPRODUCT(($N$6:$N54&lt;&gt;"")*($S$6:$S54="")))</f>
        <v>0</v>
      </c>
      <c r="G54" s="10">
        <f t="shared" si="0"/>
        <v>0</v>
      </c>
      <c r="H54" s="10">
        <v>0</v>
      </c>
      <c r="I54" s="9" t="str">
        <f t="shared" si="2"/>
        <v/>
      </c>
      <c r="J54" s="126" t="s">
        <v>487</v>
      </c>
      <c r="K54" s="9" t="str">
        <f t="shared" si="3"/>
        <v>〃</v>
      </c>
      <c r="L54" s="126" t="s">
        <v>295</v>
      </c>
      <c r="M54" s="33" t="s">
        <v>532</v>
      </c>
      <c r="N54" s="15" t="s">
        <v>465</v>
      </c>
      <c r="O54" s="156" t="s">
        <v>1055</v>
      </c>
      <c r="P54" s="13" t="s">
        <v>609</v>
      </c>
      <c r="Q54" s="12" t="s">
        <v>14</v>
      </c>
      <c r="R54" s="12" t="s">
        <v>14</v>
      </c>
      <c r="S54" s="12" t="s">
        <v>14</v>
      </c>
      <c r="T54" s="12" t="s">
        <v>14</v>
      </c>
      <c r="U54" s="31" t="s">
        <v>610</v>
      </c>
      <c r="Y54" s="126"/>
    </row>
    <row r="55" spans="1:25" collapsed="1" x14ac:dyDescent="0.15">
      <c r="A55" s="30">
        <f t="shared" si="1"/>
        <v>50</v>
      </c>
      <c r="B55" s="10">
        <f>IF($O55="","",COUNTA(O$6:O55))</f>
        <v>37</v>
      </c>
      <c r="C55" s="10" t="str">
        <f>IF(OR($J55&lt;&gt;"地整指定",$R55="○"),"",SUMPRODUCT(($J$6:$J55="地整指定")*($R$6:$R55="")))</f>
        <v/>
      </c>
      <c r="D55" s="10" t="str">
        <f>IF(OR($J55&lt;&gt;"知事指定",$R55="○"),"",SUMPRODUCT(($J$6:$J55="知事指定")*($R$6:$R55="")))</f>
        <v/>
      </c>
      <c r="E55" s="10">
        <v>0</v>
      </c>
      <c r="F55" s="10">
        <f>IF(OR($N55="",$S55="○"),0,SUMPRODUCT(($N$6:$N55&lt;&gt;"")*($S$6:$S55="")))</f>
        <v>33</v>
      </c>
      <c r="G55" s="10">
        <f t="shared" si="0"/>
        <v>33</v>
      </c>
      <c r="H55" s="10">
        <v>0</v>
      </c>
      <c r="I55" s="9" t="str">
        <f t="shared" si="2"/>
        <v/>
      </c>
      <c r="J55" s="126" t="s">
        <v>487</v>
      </c>
      <c r="K55" s="9" t="str">
        <f t="shared" si="3"/>
        <v>滋賀県</v>
      </c>
      <c r="L55" s="126" t="s">
        <v>322</v>
      </c>
      <c r="M55" s="33" t="s">
        <v>526</v>
      </c>
      <c r="N55" s="15">
        <v>0</v>
      </c>
      <c r="O55" s="19" t="s">
        <v>17</v>
      </c>
      <c r="P55" s="13" t="s">
        <v>1035</v>
      </c>
      <c r="Q55" s="12" t="s">
        <v>14</v>
      </c>
      <c r="R55" s="12" t="s">
        <v>14</v>
      </c>
      <c r="S55" s="12"/>
      <c r="T55" s="12" t="s">
        <v>14</v>
      </c>
      <c r="U55" s="31" t="s">
        <v>610</v>
      </c>
      <c r="Y55" s="126"/>
    </row>
    <row r="56" spans="1:25" collapsed="1" x14ac:dyDescent="0.15">
      <c r="A56" s="30">
        <f t="shared" si="1"/>
        <v>51</v>
      </c>
      <c r="B56" s="10">
        <f>IF($O56="","",COUNTA(O$6:O56))</f>
        <v>38</v>
      </c>
      <c r="C56" s="10" t="str">
        <f>IF(OR($J56&lt;&gt;"地整指定",$R56="○"),"",SUMPRODUCT(($J$6:$J56="地整指定")*($R$6:$R56="")))</f>
        <v/>
      </c>
      <c r="D56" s="10" t="str">
        <f>IF(OR($J56&lt;&gt;"知事指定",$R56="○"),"",SUMPRODUCT(($J$6:$J56="知事指定")*($R$6:$R56="")))</f>
        <v/>
      </c>
      <c r="E56" s="10">
        <v>0</v>
      </c>
      <c r="F56" s="10">
        <f>IF(OR($N56="",$S56="○"),0,SUMPRODUCT(($N$6:$N56&lt;&gt;"")*($S$6:$S56="")))</f>
        <v>34</v>
      </c>
      <c r="G56" s="10">
        <f t="shared" si="0"/>
        <v>34</v>
      </c>
      <c r="H56" s="10">
        <v>0</v>
      </c>
      <c r="I56" s="9" t="str">
        <f t="shared" si="2"/>
        <v/>
      </c>
      <c r="J56" s="126" t="s">
        <v>487</v>
      </c>
      <c r="K56" s="9" t="str">
        <f t="shared" si="3"/>
        <v>兵庫県</v>
      </c>
      <c r="L56" s="126" t="s">
        <v>351</v>
      </c>
      <c r="M56" s="33" t="s">
        <v>508</v>
      </c>
      <c r="N56" s="15">
        <v>0</v>
      </c>
      <c r="O56" s="19" t="s">
        <v>17</v>
      </c>
      <c r="P56" s="13">
        <v>0</v>
      </c>
      <c r="Q56" s="12" t="s">
        <v>14</v>
      </c>
      <c r="R56" s="12" t="s">
        <v>14</v>
      </c>
      <c r="S56" s="12"/>
      <c r="T56" s="12"/>
      <c r="U56" s="31"/>
      <c r="Y56" s="126"/>
    </row>
    <row r="57" spans="1:25" collapsed="1" x14ac:dyDescent="0.15">
      <c r="A57" s="30">
        <f t="shared" si="1"/>
        <v>52</v>
      </c>
      <c r="B57" s="10">
        <f>IF($O57="","",COUNTA(O$6:O57))</f>
        <v>39</v>
      </c>
      <c r="C57" s="10" t="str">
        <f>IF(OR($J57&lt;&gt;"地整指定",$R57="○"),"",SUMPRODUCT(($J$6:$J57="地整指定")*($R$6:$R57="")))</f>
        <v/>
      </c>
      <c r="D57" s="10" t="str">
        <f>IF(OR($J57&lt;&gt;"知事指定",$R57="○"),"",SUMPRODUCT(($J$6:$J57="知事指定")*($R$6:$R57="")))</f>
        <v/>
      </c>
      <c r="E57" s="10">
        <v>0</v>
      </c>
      <c r="F57" s="10">
        <f>IF(OR($N57="",$S57="○"),0,SUMPRODUCT(($N$6:$N57&lt;&gt;"")*($S$6:$S57="")))</f>
        <v>35</v>
      </c>
      <c r="G57" s="10">
        <f t="shared" si="0"/>
        <v>35</v>
      </c>
      <c r="H57" s="10">
        <v>0</v>
      </c>
      <c r="I57" s="9" t="str">
        <f t="shared" si="2"/>
        <v/>
      </c>
      <c r="J57" s="126" t="s">
        <v>487</v>
      </c>
      <c r="K57" s="9" t="str">
        <f t="shared" si="3"/>
        <v>大阪府</v>
      </c>
      <c r="L57" s="126" t="s">
        <v>333</v>
      </c>
      <c r="M57" s="33" t="s">
        <v>516</v>
      </c>
      <c r="N57" s="15">
        <v>0</v>
      </c>
      <c r="O57" s="19" t="s">
        <v>17</v>
      </c>
      <c r="P57" s="13" t="s">
        <v>609</v>
      </c>
      <c r="Q57" s="12" t="s">
        <v>14</v>
      </c>
      <c r="R57" s="12" t="s">
        <v>14</v>
      </c>
      <c r="S57" s="12"/>
      <c r="T57" s="12" t="s">
        <v>14</v>
      </c>
      <c r="U57" s="31" t="s">
        <v>610</v>
      </c>
      <c r="Y57" s="126"/>
    </row>
    <row r="58" spans="1:25" collapsed="1" x14ac:dyDescent="0.15">
      <c r="A58" s="30">
        <f t="shared" si="1"/>
        <v>53</v>
      </c>
      <c r="B58" s="10">
        <f>IF($O58="","",COUNTA(O$6:O58))</f>
        <v>40</v>
      </c>
      <c r="C58" s="10" t="str">
        <f>IF(OR($J58&lt;&gt;"地整指定",$R58="○"),"",SUMPRODUCT(($J$6:$J58="地整指定")*($R$6:$R58="")))</f>
        <v/>
      </c>
      <c r="D58" s="10" t="str">
        <f>IF(OR($J58&lt;&gt;"知事指定",$R58="○"),"",SUMPRODUCT(($J$6:$J58="知事指定")*($R$6:$R58="")))</f>
        <v/>
      </c>
      <c r="E58" s="10">
        <v>0</v>
      </c>
      <c r="F58" s="10">
        <f>IF(OR($N58="",$S58="○"),0,SUMPRODUCT(($N$6:$N58&lt;&gt;"")*($S$6:$S58="")))</f>
        <v>36</v>
      </c>
      <c r="G58" s="10">
        <f t="shared" si="0"/>
        <v>36</v>
      </c>
      <c r="H58" s="10">
        <v>0</v>
      </c>
      <c r="I58" s="9" t="str">
        <f t="shared" si="2"/>
        <v/>
      </c>
      <c r="J58" s="126" t="s">
        <v>487</v>
      </c>
      <c r="K58" s="9" t="str">
        <f t="shared" si="3"/>
        <v>兵庫県</v>
      </c>
      <c r="L58" s="126" t="s">
        <v>351</v>
      </c>
      <c r="M58" s="33" t="s">
        <v>507</v>
      </c>
      <c r="N58" s="15">
        <v>0</v>
      </c>
      <c r="O58" s="19" t="s">
        <v>17</v>
      </c>
      <c r="P58" s="13" t="s">
        <v>609</v>
      </c>
      <c r="Q58" s="12" t="s">
        <v>14</v>
      </c>
      <c r="R58" s="12" t="s">
        <v>14</v>
      </c>
      <c r="S58" s="12"/>
      <c r="T58" s="12" t="s">
        <v>14</v>
      </c>
      <c r="U58" s="31" t="s">
        <v>610</v>
      </c>
      <c r="Y58" s="126"/>
    </row>
    <row r="59" spans="1:25" collapsed="1" x14ac:dyDescent="0.15">
      <c r="A59" s="30">
        <f t="shared" si="1"/>
        <v>54</v>
      </c>
      <c r="B59" s="10">
        <f>IF($O59="","",COUNTA(O$6:O59))</f>
        <v>41</v>
      </c>
      <c r="C59" s="10" t="str">
        <f>IF(OR($J59&lt;&gt;"地整指定",$R59="○"),"",SUMPRODUCT(($J$6:$J59="地整指定")*($R$6:$R59="")))</f>
        <v/>
      </c>
      <c r="D59" s="10" t="str">
        <f>IF(OR($J59&lt;&gt;"知事指定",$R59="○"),"",SUMPRODUCT(($J$6:$J59="知事指定")*($R$6:$R59="")))</f>
        <v/>
      </c>
      <c r="E59" s="10">
        <v>0</v>
      </c>
      <c r="F59" s="10">
        <f>IF(OR($N59="",$S59="○"),0,SUMPRODUCT(($N$6:$N59&lt;&gt;"")*($S$6:$S59="")))</f>
        <v>37</v>
      </c>
      <c r="G59" s="10">
        <f t="shared" si="0"/>
        <v>37</v>
      </c>
      <c r="H59" s="10">
        <v>0</v>
      </c>
      <c r="I59" s="9" t="str">
        <f t="shared" si="2"/>
        <v/>
      </c>
      <c r="J59" s="126" t="s">
        <v>487</v>
      </c>
      <c r="K59" s="9" t="str">
        <f t="shared" si="3"/>
        <v>大阪府</v>
      </c>
      <c r="L59" s="126" t="s">
        <v>333</v>
      </c>
      <c r="M59" s="33" t="s">
        <v>518</v>
      </c>
      <c r="N59" s="15">
        <v>0</v>
      </c>
      <c r="O59" s="19" t="s">
        <v>17</v>
      </c>
      <c r="P59" s="13" t="s">
        <v>609</v>
      </c>
      <c r="Q59" s="12" t="s">
        <v>14</v>
      </c>
      <c r="R59" s="12" t="s">
        <v>14</v>
      </c>
      <c r="S59" s="12"/>
      <c r="T59" s="12" t="s">
        <v>14</v>
      </c>
      <c r="U59" s="31" t="s">
        <v>610</v>
      </c>
      <c r="Y59" s="126"/>
    </row>
    <row r="60" spans="1:25" collapsed="1" x14ac:dyDescent="0.15">
      <c r="A60" s="30">
        <f t="shared" si="1"/>
        <v>55</v>
      </c>
      <c r="B60" s="10">
        <f>IF($O60="","",COUNTA(O$6:O60))</f>
        <v>42</v>
      </c>
      <c r="C60" s="10" t="str">
        <f>IF(OR($J60&lt;&gt;"地整指定",$R60="○"),"",SUMPRODUCT(($J$6:$J60="地整指定")*($R$6:$R60="")))</f>
        <v/>
      </c>
      <c r="D60" s="10" t="str">
        <f>IF(OR($J60&lt;&gt;"知事指定",$R60="○"),"",SUMPRODUCT(($J$6:$J60="知事指定")*($R$6:$R60="")))</f>
        <v/>
      </c>
      <c r="E60" s="10">
        <v>0</v>
      </c>
      <c r="F60" s="10">
        <f>IF(OR($N60="",$S60="○"),0,SUMPRODUCT(($N$6:$N60&lt;&gt;"")*($S$6:$S60="")))</f>
        <v>38</v>
      </c>
      <c r="G60" s="10">
        <f t="shared" si="0"/>
        <v>38</v>
      </c>
      <c r="H60" s="10">
        <v>0</v>
      </c>
      <c r="I60" s="9" t="str">
        <f t="shared" si="2"/>
        <v/>
      </c>
      <c r="J60" s="126" t="s">
        <v>487</v>
      </c>
      <c r="K60" s="9" t="str">
        <f t="shared" si="3"/>
        <v>〃</v>
      </c>
      <c r="L60" s="126" t="s">
        <v>333</v>
      </c>
      <c r="M60" s="33" t="s">
        <v>517</v>
      </c>
      <c r="N60" s="15">
        <v>0</v>
      </c>
      <c r="O60" s="19" t="s">
        <v>17</v>
      </c>
      <c r="P60" s="13" t="s">
        <v>609</v>
      </c>
      <c r="Q60" s="12" t="s">
        <v>14</v>
      </c>
      <c r="R60" s="12" t="s">
        <v>14</v>
      </c>
      <c r="S60" s="12"/>
      <c r="T60" s="12" t="s">
        <v>14</v>
      </c>
      <c r="U60" s="31" t="s">
        <v>610</v>
      </c>
      <c r="Y60" s="126"/>
    </row>
    <row r="61" spans="1:25" collapsed="1" x14ac:dyDescent="0.15">
      <c r="A61" s="30">
        <f t="shared" si="1"/>
        <v>56</v>
      </c>
      <c r="B61" s="10" t="str">
        <f>IF($O61="","",COUNTA(O$6:O61))</f>
        <v/>
      </c>
      <c r="C61" s="10" t="str">
        <f>IF(OR($J61&lt;&gt;"地整指定",$R61="○"),"",SUMPRODUCT(($J$6:$J61="地整指定")*($R$6:$R61="")))</f>
        <v/>
      </c>
      <c r="D61" s="10" t="str">
        <f>IF(OR($J61&lt;&gt;"知事指定",$R61="○"),"",SUMPRODUCT(($J$6:$J61="知事指定")*($R$6:$R61="")))</f>
        <v/>
      </c>
      <c r="E61" s="10">
        <v>0</v>
      </c>
      <c r="F61" s="10">
        <f>IF(OR($N61="",$S61="○"),0,SUMPRODUCT(($N$6:$N61&lt;&gt;"")*($S$6:$S61="")))</f>
        <v>39</v>
      </c>
      <c r="G61" s="10">
        <f t="shared" si="0"/>
        <v>39</v>
      </c>
      <c r="H61" s="10">
        <v>0</v>
      </c>
      <c r="I61" s="9" t="str">
        <f t="shared" si="2"/>
        <v/>
      </c>
      <c r="J61" s="126" t="s">
        <v>487</v>
      </c>
      <c r="K61" s="9" t="str">
        <f t="shared" si="3"/>
        <v>〃</v>
      </c>
      <c r="L61" s="126" t="s">
        <v>333</v>
      </c>
      <c r="M61" s="33" t="s">
        <v>514</v>
      </c>
      <c r="N61" s="15">
        <v>0</v>
      </c>
      <c r="O61" s="19"/>
      <c r="P61" s="13" t="s">
        <v>609</v>
      </c>
      <c r="Q61" s="12" t="s">
        <v>14</v>
      </c>
      <c r="R61" s="12" t="s">
        <v>14</v>
      </c>
      <c r="S61" s="12"/>
      <c r="T61" s="12" t="s">
        <v>14</v>
      </c>
      <c r="U61" s="31" t="s">
        <v>610</v>
      </c>
      <c r="Y61" s="126"/>
    </row>
    <row r="62" spans="1:25" collapsed="1" x14ac:dyDescent="0.15">
      <c r="A62" s="30">
        <f t="shared" si="1"/>
        <v>57</v>
      </c>
      <c r="B62" s="10">
        <f>IF($O62="","",COUNTA(O$6:O62))</f>
        <v>43</v>
      </c>
      <c r="C62" s="10" t="str">
        <f>IF(OR($J62&lt;&gt;"地整指定",$R62="○"),"",SUMPRODUCT(($J$6:$J62="地整指定")*($R$6:$R62="")))</f>
        <v/>
      </c>
      <c r="D62" s="10" t="str">
        <f>IF(OR($J62&lt;&gt;"知事指定",$R62="○"),"",SUMPRODUCT(($J$6:$J62="知事指定")*($R$6:$R62="")))</f>
        <v/>
      </c>
      <c r="E62" s="10">
        <v>0</v>
      </c>
      <c r="F62" s="10">
        <f>IF(OR($N62="",$S62="○"),0,SUMPRODUCT(($N$6:$N62&lt;&gt;"")*($S$6:$S62="")))</f>
        <v>40</v>
      </c>
      <c r="G62" s="10">
        <f t="shared" si="0"/>
        <v>40</v>
      </c>
      <c r="H62" s="10">
        <v>0</v>
      </c>
      <c r="I62" s="9" t="str">
        <f t="shared" si="2"/>
        <v/>
      </c>
      <c r="J62" s="126" t="s">
        <v>487</v>
      </c>
      <c r="K62" s="9" t="str">
        <f t="shared" si="3"/>
        <v>京都府</v>
      </c>
      <c r="L62" s="126" t="s">
        <v>330</v>
      </c>
      <c r="M62" s="33" t="s">
        <v>523</v>
      </c>
      <c r="N62" s="15">
        <v>0</v>
      </c>
      <c r="O62" s="19" t="s">
        <v>17</v>
      </c>
      <c r="P62" s="13" t="s">
        <v>609</v>
      </c>
      <c r="Q62" s="12" t="s">
        <v>14</v>
      </c>
      <c r="R62" s="12" t="s">
        <v>14</v>
      </c>
      <c r="S62" s="12"/>
      <c r="T62" s="12" t="s">
        <v>14</v>
      </c>
      <c r="U62" s="31" t="s">
        <v>610</v>
      </c>
      <c r="Y62" s="126"/>
    </row>
    <row r="63" spans="1:25" collapsed="1" x14ac:dyDescent="0.15">
      <c r="A63" s="30">
        <f t="shared" si="1"/>
        <v>58</v>
      </c>
      <c r="B63" s="10" t="str">
        <f>IF($O63="","",COUNTA(O$6:O63))</f>
        <v/>
      </c>
      <c r="C63" s="10" t="str">
        <f>IF(OR($J63&lt;&gt;"地整指定",$R63="○"),"",SUMPRODUCT(($J$6:$J63="地整指定")*($R$6:$R63="")))</f>
        <v/>
      </c>
      <c r="D63" s="10" t="str">
        <f>IF(OR($J63&lt;&gt;"知事指定",$R63="○"),"",SUMPRODUCT(($J$6:$J63="知事指定")*($R$6:$R63="")))</f>
        <v/>
      </c>
      <c r="E63" s="10">
        <v>0</v>
      </c>
      <c r="F63" s="10">
        <f>IF(OR($N63="",$S63="○"),0,SUMPRODUCT(($N$6:$N63&lt;&gt;"")*($S$6:$S63="")))</f>
        <v>41</v>
      </c>
      <c r="G63" s="10">
        <f t="shared" si="0"/>
        <v>41</v>
      </c>
      <c r="H63" s="10">
        <v>0</v>
      </c>
      <c r="I63" s="9" t="str">
        <f t="shared" si="2"/>
        <v/>
      </c>
      <c r="J63" s="126" t="s">
        <v>487</v>
      </c>
      <c r="K63" s="9" t="str">
        <f t="shared" si="3"/>
        <v>奈良県</v>
      </c>
      <c r="L63" s="126" t="s">
        <v>364</v>
      </c>
      <c r="M63" s="33" t="s">
        <v>504</v>
      </c>
      <c r="N63" s="15">
        <v>0</v>
      </c>
      <c r="O63" s="19"/>
      <c r="P63" s="13" t="s">
        <v>609</v>
      </c>
      <c r="Q63" s="12" t="s">
        <v>14</v>
      </c>
      <c r="R63" s="12" t="s">
        <v>14</v>
      </c>
      <c r="S63" s="12"/>
      <c r="T63" s="12" t="s">
        <v>14</v>
      </c>
      <c r="U63" s="31" t="s">
        <v>610</v>
      </c>
      <c r="Y63" s="126"/>
    </row>
    <row r="64" spans="1:25" collapsed="1" x14ac:dyDescent="0.15">
      <c r="A64" s="30">
        <f t="shared" si="1"/>
        <v>59</v>
      </c>
      <c r="B64" s="10">
        <f>IF($O64="","",COUNTA(O$6:O64))</f>
        <v>44</v>
      </c>
      <c r="C64" s="10" t="str">
        <f>IF(OR($J64&lt;&gt;"地整指定",$R64="○"),"",SUMPRODUCT(($J$6:$J64="地整指定")*($R$6:$R64="")))</f>
        <v/>
      </c>
      <c r="D64" s="10" t="str">
        <f>IF(OR($J64&lt;&gt;"知事指定",$R64="○"),"",SUMPRODUCT(($J$6:$J64="知事指定")*($R$6:$R64="")))</f>
        <v/>
      </c>
      <c r="E64" s="10">
        <v>0</v>
      </c>
      <c r="F64" s="10">
        <f>IF(OR($N64="",$S64="○"),0,SUMPRODUCT(($N$6:$N64&lt;&gt;"")*($S$6:$S64="")))</f>
        <v>42</v>
      </c>
      <c r="G64" s="10">
        <f t="shared" si="0"/>
        <v>42</v>
      </c>
      <c r="H64" s="10">
        <v>0</v>
      </c>
      <c r="I64" s="9" t="str">
        <f t="shared" si="2"/>
        <v/>
      </c>
      <c r="J64" s="126" t="s">
        <v>487</v>
      </c>
      <c r="K64" s="9" t="str">
        <f t="shared" si="3"/>
        <v>大阪府</v>
      </c>
      <c r="L64" s="126" t="s">
        <v>333</v>
      </c>
      <c r="M64" s="33" t="s">
        <v>512</v>
      </c>
      <c r="N64" s="15">
        <v>0</v>
      </c>
      <c r="O64" s="19" t="s">
        <v>17</v>
      </c>
      <c r="P64" s="13">
        <v>0</v>
      </c>
      <c r="Q64" s="12" t="s">
        <v>14</v>
      </c>
      <c r="R64" s="12" t="s">
        <v>14</v>
      </c>
      <c r="S64" s="12"/>
      <c r="T64" s="12"/>
      <c r="U64" s="31"/>
      <c r="Y64" s="126"/>
    </row>
    <row r="65" spans="1:25" collapsed="1" x14ac:dyDescent="0.15">
      <c r="A65" s="30">
        <f t="shared" si="1"/>
        <v>60</v>
      </c>
      <c r="B65" s="10">
        <f>IF($O65="","",COUNTA(O$6:O65))</f>
        <v>45</v>
      </c>
      <c r="C65" s="10" t="str">
        <f>IF(OR($J65&lt;&gt;"地整指定",$R65="○"),"",SUMPRODUCT(($J$6:$J65="地整指定")*($R$6:$R65="")))</f>
        <v/>
      </c>
      <c r="D65" s="10" t="str">
        <f>IF(OR($J65&lt;&gt;"知事指定",$R65="○"),"",SUMPRODUCT(($J$6:$J65="知事指定")*($R$6:$R65="")))</f>
        <v/>
      </c>
      <c r="E65" s="10">
        <v>0</v>
      </c>
      <c r="F65" s="10">
        <f>IF(OR($N65="",$S65="○"),0,SUMPRODUCT(($N$6:$N65&lt;&gt;"")*($S$6:$S65="")))</f>
        <v>43</v>
      </c>
      <c r="G65" s="10">
        <f t="shared" si="0"/>
        <v>43</v>
      </c>
      <c r="H65" s="10">
        <v>0</v>
      </c>
      <c r="I65" s="9" t="str">
        <f t="shared" si="2"/>
        <v/>
      </c>
      <c r="J65" s="126" t="s">
        <v>487</v>
      </c>
      <c r="K65" s="9" t="str">
        <f t="shared" si="3"/>
        <v>〃</v>
      </c>
      <c r="L65" s="126" t="s">
        <v>333</v>
      </c>
      <c r="M65" s="33" t="s">
        <v>515</v>
      </c>
      <c r="N65" s="15">
        <v>0</v>
      </c>
      <c r="O65" s="19" t="s">
        <v>17</v>
      </c>
      <c r="P65" s="13" t="s">
        <v>1035</v>
      </c>
      <c r="Q65" s="12" t="s">
        <v>14</v>
      </c>
      <c r="R65" s="12" t="s">
        <v>14</v>
      </c>
      <c r="S65" s="12"/>
      <c r="T65" s="12" t="s">
        <v>14</v>
      </c>
      <c r="U65" s="31" t="s">
        <v>610</v>
      </c>
      <c r="Y65" s="126"/>
    </row>
    <row r="66" spans="1:25" collapsed="1" x14ac:dyDescent="0.15">
      <c r="A66" s="30">
        <f t="shared" si="1"/>
        <v>61</v>
      </c>
      <c r="B66" s="10">
        <f>IF($O66="","",COUNTA(O$6:O66))</f>
        <v>46</v>
      </c>
      <c r="C66" s="10" t="str">
        <f>IF(OR($J66&lt;&gt;"地整指定",$R66="○"),"",SUMPRODUCT(($J$6:$J66="地整指定")*($R$6:$R66="")))</f>
        <v/>
      </c>
      <c r="D66" s="10" t="str">
        <f>IF(OR($J66&lt;&gt;"知事指定",$R66="○"),"",SUMPRODUCT(($J$6:$J66="知事指定")*($R$6:$R66="")))</f>
        <v/>
      </c>
      <c r="E66" s="10">
        <v>0</v>
      </c>
      <c r="F66" s="10">
        <f>IF(OR($N66="",$S66="○"),0,SUMPRODUCT(($N$6:$N66&lt;&gt;"")*($S$6:$S66="")))</f>
        <v>44</v>
      </c>
      <c r="G66" s="10">
        <f t="shared" si="0"/>
        <v>44</v>
      </c>
      <c r="H66" s="10">
        <v>0</v>
      </c>
      <c r="I66" s="9" t="str">
        <f t="shared" si="2"/>
        <v/>
      </c>
      <c r="J66" s="126" t="s">
        <v>487</v>
      </c>
      <c r="K66" s="9" t="str">
        <f t="shared" si="3"/>
        <v>〃</v>
      </c>
      <c r="L66" s="126" t="s">
        <v>333</v>
      </c>
      <c r="M66" s="33" t="s">
        <v>511</v>
      </c>
      <c r="N66" s="15">
        <v>0</v>
      </c>
      <c r="O66" s="19" t="s">
        <v>17</v>
      </c>
      <c r="P66" s="13" t="s">
        <v>609</v>
      </c>
      <c r="Q66" s="12" t="s">
        <v>14</v>
      </c>
      <c r="R66" s="12" t="s">
        <v>14</v>
      </c>
      <c r="S66" s="12"/>
      <c r="T66" s="12" t="s">
        <v>14</v>
      </c>
      <c r="U66" s="31" t="s">
        <v>610</v>
      </c>
      <c r="Y66" s="126"/>
    </row>
    <row r="67" spans="1:25" collapsed="1" x14ac:dyDescent="0.15">
      <c r="A67" s="30">
        <f t="shared" si="1"/>
        <v>62</v>
      </c>
      <c r="B67" s="10" t="str">
        <f>IF($O67="","",COUNTA(O$6:O67))</f>
        <v/>
      </c>
      <c r="C67" s="10" t="str">
        <f>IF(OR($J67&lt;&gt;"地整指定",$R67="○"),"",SUMPRODUCT(($J$6:$J67="地整指定")*($R$6:$R67="")))</f>
        <v/>
      </c>
      <c r="D67" s="10" t="str">
        <f>IF(OR($J67&lt;&gt;"知事指定",$R67="○"),"",SUMPRODUCT(($J$6:$J67="知事指定")*($R$6:$R67="")))</f>
        <v/>
      </c>
      <c r="E67" s="10">
        <v>0</v>
      </c>
      <c r="F67" s="10">
        <f>IF(OR($N67="",$S67="○"),0,SUMPRODUCT(($N$6:$N67&lt;&gt;"")*($S$6:$S67="")))</f>
        <v>45</v>
      </c>
      <c r="G67" s="10">
        <f t="shared" si="0"/>
        <v>45</v>
      </c>
      <c r="H67" s="10">
        <v>0</v>
      </c>
      <c r="I67" s="9" t="str">
        <f t="shared" si="2"/>
        <v/>
      </c>
      <c r="J67" s="126" t="s">
        <v>487</v>
      </c>
      <c r="K67" s="9" t="str">
        <f t="shared" si="3"/>
        <v>〃</v>
      </c>
      <c r="L67" s="126" t="s">
        <v>333</v>
      </c>
      <c r="M67" s="33" t="s">
        <v>510</v>
      </c>
      <c r="N67" s="15">
        <v>0</v>
      </c>
      <c r="O67" s="19"/>
      <c r="P67" s="13" t="s">
        <v>609</v>
      </c>
      <c r="Q67" s="12" t="s">
        <v>14</v>
      </c>
      <c r="R67" s="12" t="s">
        <v>14</v>
      </c>
      <c r="S67" s="12"/>
      <c r="T67" s="12" t="s">
        <v>14</v>
      </c>
      <c r="U67" s="31" t="s">
        <v>610</v>
      </c>
      <c r="Y67" s="126"/>
    </row>
    <row r="68" spans="1:25" collapsed="1" x14ac:dyDescent="0.15">
      <c r="A68" s="30">
        <f t="shared" ref="A68:A69" si="4">IF($M68&lt;&gt;"",ROW($M68)-(ROW(M$6)-1))</f>
        <v>63</v>
      </c>
      <c r="B68" s="10" t="str">
        <f>IF($O68="","",COUNTA(O$6:O68))</f>
        <v/>
      </c>
      <c r="C68" s="10" t="str">
        <f>IF(OR($J68&lt;&gt;"地整指定",$R68="○"),"",SUMPRODUCT(($J$6:$J68="地整指定")*($R$6:$R68="")))</f>
        <v/>
      </c>
      <c r="D68" s="10" t="str">
        <f>IF(OR($J68&lt;&gt;"知事指定",$R68="○"),"",SUMPRODUCT(($J$6:$J68="知事指定")*($R$6:$R68="")))</f>
        <v/>
      </c>
      <c r="E68" s="10">
        <v>0</v>
      </c>
      <c r="F68" s="10">
        <f>IF(OR($N68="",$S68="○"),0,SUMPRODUCT(($N$6:$N68&lt;&gt;"")*($S$6:$S68="")))</f>
        <v>46</v>
      </c>
      <c r="G68" s="10">
        <f t="shared" ref="G68:G69" si="5">E68*100+F68</f>
        <v>46</v>
      </c>
      <c r="H68" s="10">
        <v>0</v>
      </c>
      <c r="I68" s="9" t="str">
        <f t="shared" ref="I68:I69" si="6">IF(J68&lt;&gt;J67,J68,"")</f>
        <v/>
      </c>
      <c r="J68" s="126" t="s">
        <v>487</v>
      </c>
      <c r="K68" s="9" t="str">
        <f t="shared" si="3"/>
        <v>奈良県</v>
      </c>
      <c r="L68" s="126" t="s">
        <v>364</v>
      </c>
      <c r="M68" s="33" t="s">
        <v>503</v>
      </c>
      <c r="N68" s="15">
        <v>0</v>
      </c>
      <c r="O68" s="19"/>
      <c r="P68" s="13" t="s">
        <v>609</v>
      </c>
      <c r="Q68" s="12" t="s">
        <v>14</v>
      </c>
      <c r="R68" s="12" t="s">
        <v>14</v>
      </c>
      <c r="S68" s="12"/>
      <c r="T68" s="12"/>
      <c r="U68" s="31" t="s">
        <v>610</v>
      </c>
      <c r="Y68" s="126"/>
    </row>
    <row r="69" spans="1:25" collapsed="1" x14ac:dyDescent="0.15">
      <c r="A69" s="30">
        <f t="shared" si="4"/>
        <v>64</v>
      </c>
      <c r="B69" s="10">
        <f>IF($O69="","",COUNTA(O$6:O69))</f>
        <v>47</v>
      </c>
      <c r="C69" s="10" t="str">
        <f>IF(OR($J69&lt;&gt;"地整指定",$R69="○"),"",SUMPRODUCT(($J$6:$J69="地整指定")*($R$6:$R69="")))</f>
        <v/>
      </c>
      <c r="D69" s="10" t="str">
        <f>IF(OR($J69&lt;&gt;"知事指定",$R69="○"),"",SUMPRODUCT(($J$6:$J69="知事指定")*($R$6:$R69="")))</f>
        <v/>
      </c>
      <c r="E69" s="10">
        <v>0</v>
      </c>
      <c r="F69" s="10">
        <f>IF(OR($N69="",$S69="○"),0,SUMPRODUCT(($N$6:$N69&lt;&gt;"")*($S$6:$S69="")))</f>
        <v>47</v>
      </c>
      <c r="G69" s="10">
        <f t="shared" si="5"/>
        <v>47</v>
      </c>
      <c r="H69" s="10">
        <v>0</v>
      </c>
      <c r="I69" s="9" t="str">
        <f t="shared" si="6"/>
        <v/>
      </c>
      <c r="J69" s="126" t="s">
        <v>487</v>
      </c>
      <c r="K69" s="9" t="str">
        <f t="shared" si="3"/>
        <v>広島県</v>
      </c>
      <c r="L69" s="126" t="s">
        <v>392</v>
      </c>
      <c r="M69" s="33" t="s">
        <v>496</v>
      </c>
      <c r="N69" s="15">
        <v>0</v>
      </c>
      <c r="O69" s="19" t="s">
        <v>17</v>
      </c>
      <c r="P69" s="13">
        <v>0</v>
      </c>
      <c r="Q69" s="12" t="s">
        <v>14</v>
      </c>
      <c r="R69" s="12" t="s">
        <v>14</v>
      </c>
      <c r="S69" s="12"/>
      <c r="T69" s="12" t="s">
        <v>14</v>
      </c>
      <c r="U69" s="31"/>
      <c r="Y69" s="126"/>
    </row>
    <row r="70" spans="1:25" collapsed="1" x14ac:dyDescent="0.15">
      <c r="A70" s="30">
        <f t="shared" ref="A70:A72" si="7">IF($M70&lt;&gt;"",ROW($M70)-(ROW(M$6)-1))</f>
        <v>65</v>
      </c>
      <c r="B70" s="10" t="str">
        <f>IF($O70="","",COUNTA(O$6:O70))</f>
        <v/>
      </c>
      <c r="C70" s="10" t="str">
        <f>IF(OR($J70&lt;&gt;"地整指定",$R70="○"),"",SUMPRODUCT(($J$6:$J70="地整指定")*($R$6:$R70="")))</f>
        <v/>
      </c>
      <c r="D70" s="10" t="str">
        <f>IF(OR($J70&lt;&gt;"知事指定",$R70="○"),"",SUMPRODUCT(($J$6:$J70="知事指定")*($R$6:$R70="")))</f>
        <v/>
      </c>
      <c r="E70" s="10">
        <v>0</v>
      </c>
      <c r="F70" s="10">
        <f>IF(OR($N70="",$S70="○"),0,SUMPRODUCT(($N$6:$N70&lt;&gt;"")*($S$6:$S70="")))</f>
        <v>48</v>
      </c>
      <c r="G70" s="10">
        <f t="shared" ref="G70:G72" si="8">E70*100+F70</f>
        <v>48</v>
      </c>
      <c r="H70" s="10">
        <v>0</v>
      </c>
      <c r="I70" s="9" t="str">
        <f t="shared" ref="I70:I72" si="9">IF(J70&lt;&gt;J69,J70,"")</f>
        <v/>
      </c>
      <c r="J70" s="126" t="s">
        <v>487</v>
      </c>
      <c r="K70" s="9" t="str">
        <f t="shared" si="3"/>
        <v>〃</v>
      </c>
      <c r="L70" s="126" t="s">
        <v>392</v>
      </c>
      <c r="M70" s="33" t="s">
        <v>494</v>
      </c>
      <c r="N70" s="15">
        <v>0</v>
      </c>
      <c r="O70" s="19"/>
      <c r="P70" s="13">
        <v>0</v>
      </c>
      <c r="Q70" s="12" t="s">
        <v>14</v>
      </c>
      <c r="R70" s="12" t="s">
        <v>14</v>
      </c>
      <c r="S70" s="12"/>
      <c r="T70" s="12" t="s">
        <v>14</v>
      </c>
      <c r="U70" s="31"/>
      <c r="Y70" s="126"/>
    </row>
    <row r="71" spans="1:25" collapsed="1" x14ac:dyDescent="0.15">
      <c r="A71" s="30">
        <f t="shared" si="7"/>
        <v>66</v>
      </c>
      <c r="B71" s="10">
        <f>IF($O71="","",COUNTA(O$6:O71))</f>
        <v>48</v>
      </c>
      <c r="C71" s="10" t="str">
        <f>IF(OR($J71&lt;&gt;"地整指定",$R71="○"),"",SUMPRODUCT(($J$6:$J71="地整指定")*($R$6:$R71="")))</f>
        <v/>
      </c>
      <c r="D71" s="10" t="str">
        <f>IF(OR($J71&lt;&gt;"知事指定",$R71="○"),"",SUMPRODUCT(($J$6:$J71="知事指定")*($R$6:$R71="")))</f>
        <v/>
      </c>
      <c r="E71" s="10">
        <v>0</v>
      </c>
      <c r="F71" s="10">
        <f>IF(OR($N71="",$S71="○"),0,SUMPRODUCT(($N$6:$N71&lt;&gt;"")*($S$6:$S71="")))</f>
        <v>0</v>
      </c>
      <c r="G71" s="10">
        <f t="shared" si="8"/>
        <v>0</v>
      </c>
      <c r="H71" s="10">
        <v>0</v>
      </c>
      <c r="I71" s="9" t="str">
        <f t="shared" si="9"/>
        <v/>
      </c>
      <c r="J71" s="126" t="s">
        <v>487</v>
      </c>
      <c r="K71" s="9" t="str">
        <f t="shared" si="3"/>
        <v>福岡県</v>
      </c>
      <c r="L71" s="126" t="s">
        <v>423</v>
      </c>
      <c r="M71" s="33" t="s">
        <v>486</v>
      </c>
      <c r="N71" s="15" t="s">
        <v>465</v>
      </c>
      <c r="O71" s="19" t="s">
        <v>17</v>
      </c>
      <c r="P71" s="13" t="s">
        <v>609</v>
      </c>
      <c r="Q71" s="12" t="s">
        <v>14</v>
      </c>
      <c r="R71" s="12" t="s">
        <v>14</v>
      </c>
      <c r="S71" s="12" t="s">
        <v>14</v>
      </c>
      <c r="T71" s="12" t="s">
        <v>14</v>
      </c>
      <c r="U71" s="31" t="s">
        <v>1037</v>
      </c>
      <c r="Y71" s="126"/>
    </row>
    <row r="72" spans="1:25" collapsed="1" x14ac:dyDescent="0.15">
      <c r="A72" s="30">
        <f t="shared" si="7"/>
        <v>67</v>
      </c>
      <c r="B72" s="10" t="str">
        <f>IF($O72="","",COUNTA(O$6:O72))</f>
        <v/>
      </c>
      <c r="C72" s="10" t="str">
        <f>IF(OR($J72&lt;&gt;"地整指定",$R72="○"),"",SUMPRODUCT(($J$6:$J72="地整指定")*($R$6:$R72="")))</f>
        <v/>
      </c>
      <c r="D72" s="10" t="str">
        <f>IF(OR($J72&lt;&gt;"知事指定",$R72="○"),"",SUMPRODUCT(($J$6:$J72="知事指定")*($R$6:$R72="")))</f>
        <v/>
      </c>
      <c r="E72" s="10">
        <v>0</v>
      </c>
      <c r="F72" s="10">
        <f>IF(OR($N72="",$S72="○"),0,SUMPRODUCT(($N$6:$N72&lt;&gt;"")*($S$6:$S72="")))</f>
        <v>49</v>
      </c>
      <c r="G72" s="10">
        <f t="shared" si="8"/>
        <v>49</v>
      </c>
      <c r="H72" s="10">
        <v>0</v>
      </c>
      <c r="I72" s="9" t="str">
        <f t="shared" si="9"/>
        <v>知事指定</v>
      </c>
      <c r="J72" s="126" t="s">
        <v>475</v>
      </c>
      <c r="K72" s="9" t="str">
        <f t="shared" si="3"/>
        <v>北海道</v>
      </c>
      <c r="L72" s="126" t="s">
        <v>12</v>
      </c>
      <c r="M72" s="33" t="s">
        <v>605</v>
      </c>
      <c r="N72" s="15">
        <v>0</v>
      </c>
      <c r="O72" s="19"/>
      <c r="P72" s="13">
        <v>0</v>
      </c>
      <c r="Q72" s="12" t="s">
        <v>14</v>
      </c>
      <c r="R72" s="12" t="s">
        <v>14</v>
      </c>
      <c r="S72" s="12"/>
      <c r="T72" s="12" t="s">
        <v>14</v>
      </c>
      <c r="U72" s="31"/>
      <c r="Y72" s="126"/>
    </row>
    <row r="73" spans="1:25" collapsed="1" x14ac:dyDescent="0.15">
      <c r="A73" s="30">
        <f t="shared" ref="A73:A133" si="10">IF($M73&lt;&gt;"",ROW($M73)-(ROW(M$6)-1))</f>
        <v>68</v>
      </c>
      <c r="B73" s="10">
        <f>IF($O73="","",COUNTA(O$6:O73))</f>
        <v>49</v>
      </c>
      <c r="C73" s="10" t="str">
        <f>IF(OR($J73&lt;&gt;"地整指定",$R73="○"),"",SUMPRODUCT(($J$6:$J73="地整指定")*($R$6:$R73="")))</f>
        <v/>
      </c>
      <c r="D73" s="10" t="str">
        <f>IF(OR($J73&lt;&gt;"知事指定",$R73="○"),"",SUMPRODUCT(($J$6:$J73="知事指定")*($R$6:$R73="")))</f>
        <v/>
      </c>
      <c r="E73" s="10">
        <v>0</v>
      </c>
      <c r="F73" s="10">
        <f>IF(OR($N73="",$S73="○"),0,SUMPRODUCT(($N$6:$N73&lt;&gt;"")*($S$6:$S73="")))</f>
        <v>50</v>
      </c>
      <c r="G73" s="10">
        <f t="shared" ref="G73:G131" si="11">E73*100+F73</f>
        <v>50</v>
      </c>
      <c r="H73" s="10">
        <v>0</v>
      </c>
      <c r="I73" s="9" t="str">
        <f t="shared" si="2"/>
        <v/>
      </c>
      <c r="J73" s="126" t="s">
        <v>475</v>
      </c>
      <c r="K73" s="9" t="str">
        <f t="shared" ref="K73:K132" si="12">IF(L73&lt;&gt;L72,L73,"〃")</f>
        <v>〃</v>
      </c>
      <c r="L73" s="126" t="s">
        <v>12</v>
      </c>
      <c r="M73" s="33" t="s">
        <v>1002</v>
      </c>
      <c r="N73" s="15">
        <v>0</v>
      </c>
      <c r="O73" s="19" t="s">
        <v>17</v>
      </c>
      <c r="P73" s="13">
        <v>0</v>
      </c>
      <c r="Q73" s="12" t="s">
        <v>14</v>
      </c>
      <c r="R73" s="12" t="s">
        <v>14</v>
      </c>
      <c r="S73" s="12"/>
      <c r="T73" s="12" t="s">
        <v>14</v>
      </c>
      <c r="U73" s="31"/>
      <c r="Y73" s="126"/>
    </row>
    <row r="74" spans="1:25" collapsed="1" x14ac:dyDescent="0.15">
      <c r="A74" s="30">
        <f t="shared" si="10"/>
        <v>69</v>
      </c>
      <c r="B74" s="10" t="str">
        <f>IF($O74="","",COUNTA(O$6:O74))</f>
        <v/>
      </c>
      <c r="C74" s="10" t="str">
        <f>IF(OR($J74&lt;&gt;"地整指定",$R74="○"),"",SUMPRODUCT(($J$6:$J74="地整指定")*($R$6:$R74="")))</f>
        <v/>
      </c>
      <c r="D74" s="10">
        <f>IF(OR($J74&lt;&gt;"知事指定",$R74="○"),"",SUMPRODUCT(($J$6:$J74="知事指定")*($R$6:$R74="")))</f>
        <v>1</v>
      </c>
      <c r="E74" s="10">
        <v>0</v>
      </c>
      <c r="F74" s="10">
        <f>IF(OR($N74="",$S74="○"),0,SUMPRODUCT(($N$6:$N74&lt;&gt;"")*($S$6:$S74="")))</f>
        <v>51</v>
      </c>
      <c r="G74" s="10">
        <f t="shared" si="11"/>
        <v>51</v>
      </c>
      <c r="H74" s="10">
        <v>0</v>
      </c>
      <c r="I74" s="9" t="str">
        <f t="shared" ref="I74:I134" si="13">IF(J74&lt;&gt;J73,J74,"")</f>
        <v/>
      </c>
      <c r="J74" s="126" t="s">
        <v>475</v>
      </c>
      <c r="K74" s="9" t="str">
        <f t="shared" si="12"/>
        <v>〃</v>
      </c>
      <c r="L74" s="126" t="s">
        <v>12</v>
      </c>
      <c r="M74" s="33" t="s">
        <v>604</v>
      </c>
      <c r="N74" s="15">
        <v>0</v>
      </c>
      <c r="O74" s="19"/>
      <c r="P74" s="13">
        <v>0</v>
      </c>
      <c r="Q74" s="12" t="s">
        <v>18</v>
      </c>
      <c r="R74" s="12" t="s">
        <v>18</v>
      </c>
      <c r="S74" s="12"/>
      <c r="T74" s="12"/>
      <c r="U74" s="31"/>
      <c r="Y74" s="126"/>
    </row>
    <row r="75" spans="1:25" collapsed="1" x14ac:dyDescent="0.15">
      <c r="A75" s="30">
        <f t="shared" si="10"/>
        <v>70</v>
      </c>
      <c r="B75" s="10">
        <f>IF($O75="","",COUNTA(O$6:O75))</f>
        <v>50</v>
      </c>
      <c r="C75" s="10" t="str">
        <f>IF(OR($J75&lt;&gt;"地整指定",$R75="○"),"",SUMPRODUCT(($J$6:$J75="地整指定")*($R$6:$R75="")))</f>
        <v/>
      </c>
      <c r="D75" s="10">
        <f>IF(OR($J75&lt;&gt;"知事指定",$R75="○"),"",SUMPRODUCT(($J$6:$J75="知事指定")*($R$6:$R75="")))</f>
        <v>2</v>
      </c>
      <c r="E75" s="10">
        <v>0</v>
      </c>
      <c r="F75" s="10">
        <f>IF(OR($N75="",$S75="○"),0,SUMPRODUCT(($N$6:$N75&lt;&gt;"")*($S$6:$S75="")))</f>
        <v>52</v>
      </c>
      <c r="G75" s="10">
        <f t="shared" si="11"/>
        <v>52</v>
      </c>
      <c r="H75" s="10">
        <v>0</v>
      </c>
      <c r="I75" s="9" t="str">
        <f t="shared" si="13"/>
        <v/>
      </c>
      <c r="J75" s="126" t="s">
        <v>475</v>
      </c>
      <c r="K75" s="9" t="str">
        <f t="shared" si="12"/>
        <v>〃</v>
      </c>
      <c r="L75" s="126" t="s">
        <v>12</v>
      </c>
      <c r="M75" s="33" t="s">
        <v>603</v>
      </c>
      <c r="N75" s="15">
        <v>0</v>
      </c>
      <c r="O75" s="19" t="s">
        <v>17</v>
      </c>
      <c r="P75" s="13">
        <v>0</v>
      </c>
      <c r="Q75" s="12" t="s">
        <v>18</v>
      </c>
      <c r="R75" s="12" t="s">
        <v>18</v>
      </c>
      <c r="S75" s="12"/>
      <c r="T75" s="12"/>
      <c r="U75" s="31"/>
      <c r="Y75" s="126"/>
    </row>
    <row r="76" spans="1:25" collapsed="1" x14ac:dyDescent="0.15">
      <c r="A76" s="30">
        <f t="shared" si="10"/>
        <v>71</v>
      </c>
      <c r="B76" s="10" t="str">
        <f>IF($O76="","",COUNTA(O$6:O76))</f>
        <v/>
      </c>
      <c r="C76" s="10" t="str">
        <f>IF(OR($J76&lt;&gt;"地整指定",$R76="○"),"",SUMPRODUCT(($J$6:$J76="地整指定")*($R$6:$R76="")))</f>
        <v/>
      </c>
      <c r="D76" s="10">
        <f>IF(OR($J76&lt;&gt;"知事指定",$R76="○"),"",SUMPRODUCT(($J$6:$J76="知事指定")*($R$6:$R76="")))</f>
        <v>3</v>
      </c>
      <c r="E76" s="10">
        <v>0</v>
      </c>
      <c r="F76" s="10">
        <f>IF(OR($N76="",$S76="○"),0,SUMPRODUCT(($N$6:$N76&lt;&gt;"")*($S$6:$S76="")))</f>
        <v>53</v>
      </c>
      <c r="G76" s="10">
        <f t="shared" si="11"/>
        <v>53</v>
      </c>
      <c r="H76" s="10">
        <v>0</v>
      </c>
      <c r="I76" s="9" t="str">
        <f t="shared" si="13"/>
        <v/>
      </c>
      <c r="J76" s="126" t="s">
        <v>475</v>
      </c>
      <c r="K76" s="9" t="str">
        <f t="shared" si="12"/>
        <v>〃</v>
      </c>
      <c r="L76" s="126" t="s">
        <v>12</v>
      </c>
      <c r="M76" s="33" t="s">
        <v>602</v>
      </c>
      <c r="N76" s="15">
        <v>0</v>
      </c>
      <c r="O76" s="19"/>
      <c r="P76" s="13">
        <v>0</v>
      </c>
      <c r="Q76" s="12" t="s">
        <v>18</v>
      </c>
      <c r="R76" s="12" t="s">
        <v>18</v>
      </c>
      <c r="S76" s="12"/>
      <c r="T76" s="12"/>
      <c r="U76" s="31"/>
      <c r="Y76" s="126"/>
    </row>
    <row r="77" spans="1:25" collapsed="1" x14ac:dyDescent="0.15">
      <c r="A77" s="30">
        <f t="shared" si="10"/>
        <v>72</v>
      </c>
      <c r="B77" s="10">
        <f>IF($O77="","",COUNTA(O$6:O77))</f>
        <v>51</v>
      </c>
      <c r="C77" s="10" t="str">
        <f>IF(OR($J77&lt;&gt;"地整指定",$R77="○"),"",SUMPRODUCT(($J$6:$J77="地整指定")*($R$6:$R77="")))</f>
        <v/>
      </c>
      <c r="D77" s="10" t="str">
        <f>IF(OR($J77&lt;&gt;"知事指定",$R77="○"),"",SUMPRODUCT(($J$6:$J77="知事指定")*($R$6:$R77="")))</f>
        <v/>
      </c>
      <c r="E77" s="10">
        <v>0</v>
      </c>
      <c r="F77" s="10">
        <f>IF(OR($N77="",$S77="○"),0,SUMPRODUCT(($N$6:$N77&lt;&gt;"")*($S$6:$S77="")))</f>
        <v>0</v>
      </c>
      <c r="G77" s="10">
        <f t="shared" si="11"/>
        <v>0</v>
      </c>
      <c r="H77" s="10">
        <v>0</v>
      </c>
      <c r="I77" s="9" t="str">
        <f t="shared" si="13"/>
        <v/>
      </c>
      <c r="J77" s="126" t="s">
        <v>475</v>
      </c>
      <c r="K77" s="9" t="str">
        <f t="shared" si="12"/>
        <v>青森県</v>
      </c>
      <c r="L77" s="126" t="s">
        <v>64</v>
      </c>
      <c r="M77" s="33" t="s">
        <v>601</v>
      </c>
      <c r="N77" s="15" t="s">
        <v>465</v>
      </c>
      <c r="O77" s="19" t="s">
        <v>17</v>
      </c>
      <c r="P77" s="13" t="s">
        <v>609</v>
      </c>
      <c r="Q77" s="12" t="s">
        <v>14</v>
      </c>
      <c r="R77" s="12" t="s">
        <v>14</v>
      </c>
      <c r="S77" s="12" t="s">
        <v>14</v>
      </c>
      <c r="T77" s="12" t="s">
        <v>14</v>
      </c>
      <c r="U77" s="31" t="s">
        <v>610</v>
      </c>
      <c r="Y77" s="126"/>
    </row>
    <row r="78" spans="1:25" collapsed="1" x14ac:dyDescent="0.15">
      <c r="A78" s="30">
        <f t="shared" si="10"/>
        <v>73</v>
      </c>
      <c r="B78" s="10" t="str">
        <f>IF($O78="","",COUNTA(O$6:O78))</f>
        <v/>
      </c>
      <c r="C78" s="10" t="str">
        <f>IF(OR($J78&lt;&gt;"地整指定",$R78="○"),"",SUMPRODUCT(($J$6:$J78="地整指定")*($R$6:$R78="")))</f>
        <v/>
      </c>
      <c r="D78" s="10">
        <f>IF(OR($J78&lt;&gt;"知事指定",$R78="○"),"",SUMPRODUCT(($J$6:$J78="知事指定")*($R$6:$R78="")))</f>
        <v>4</v>
      </c>
      <c r="E78" s="10">
        <v>0</v>
      </c>
      <c r="F78" s="10">
        <f>IF(OR($N78="",$S78="○"),0,SUMPRODUCT(($N$6:$N78&lt;&gt;"")*($S$6:$S78="")))</f>
        <v>54</v>
      </c>
      <c r="G78" s="10">
        <f t="shared" si="11"/>
        <v>54</v>
      </c>
      <c r="H78" s="10">
        <v>0</v>
      </c>
      <c r="I78" s="9" t="str">
        <f t="shared" si="13"/>
        <v/>
      </c>
      <c r="J78" s="126" t="s">
        <v>475</v>
      </c>
      <c r="K78" s="9" t="str">
        <f t="shared" si="12"/>
        <v>〃</v>
      </c>
      <c r="L78" s="126" t="s">
        <v>64</v>
      </c>
      <c r="M78" s="33" t="s">
        <v>600</v>
      </c>
      <c r="N78" s="15">
        <v>0</v>
      </c>
      <c r="O78" s="19"/>
      <c r="P78" s="13">
        <v>0</v>
      </c>
      <c r="Q78" s="12" t="s">
        <v>18</v>
      </c>
      <c r="R78" s="12" t="s">
        <v>18</v>
      </c>
      <c r="S78" s="12"/>
      <c r="T78" s="12"/>
      <c r="U78" s="31"/>
      <c r="Y78" s="126"/>
    </row>
    <row r="79" spans="1:25" collapsed="1" x14ac:dyDescent="0.15">
      <c r="A79" s="30">
        <f t="shared" si="10"/>
        <v>74</v>
      </c>
      <c r="B79" s="10">
        <f>IF($O79="","",COUNTA(O$6:O79))</f>
        <v>52</v>
      </c>
      <c r="C79" s="10" t="str">
        <f>IF(OR($J79&lt;&gt;"地整指定",$R79="○"),"",SUMPRODUCT(($J$6:$J79="地整指定")*($R$6:$R79="")))</f>
        <v/>
      </c>
      <c r="D79" s="10" t="str">
        <f>IF(OR($J79&lt;&gt;"知事指定",$R79="○"),"",SUMPRODUCT(($J$6:$J79="知事指定")*($R$6:$R79="")))</f>
        <v/>
      </c>
      <c r="E79" s="10">
        <v>3</v>
      </c>
      <c r="F79" s="10">
        <f>IF(OR($N79="",$S79="○"),0,SUMPRODUCT(($N$6:$N79&lt;&gt;"")*($S$6:$S79="")))</f>
        <v>55</v>
      </c>
      <c r="G79" s="10">
        <f t="shared" si="11"/>
        <v>355</v>
      </c>
      <c r="H79" s="10">
        <v>1</v>
      </c>
      <c r="I79" s="9" t="str">
        <f t="shared" si="13"/>
        <v/>
      </c>
      <c r="J79" s="126" t="s">
        <v>475</v>
      </c>
      <c r="K79" s="9" t="str">
        <f t="shared" si="12"/>
        <v>岩手県</v>
      </c>
      <c r="L79" s="126" t="s">
        <v>68</v>
      </c>
      <c r="M79" s="33" t="s">
        <v>599</v>
      </c>
      <c r="N79" s="15" t="s">
        <v>465</v>
      </c>
      <c r="O79" s="19" t="s">
        <v>17</v>
      </c>
      <c r="P79" s="13" t="s">
        <v>609</v>
      </c>
      <c r="Q79" s="12" t="s">
        <v>14</v>
      </c>
      <c r="R79" s="12" t="s">
        <v>14</v>
      </c>
      <c r="S79" s="12"/>
      <c r="T79" s="12" t="s">
        <v>14</v>
      </c>
      <c r="U79" s="31" t="s">
        <v>610</v>
      </c>
      <c r="Y79" s="126"/>
    </row>
    <row r="80" spans="1:25" collapsed="1" x14ac:dyDescent="0.15">
      <c r="A80" s="30">
        <f t="shared" si="10"/>
        <v>75</v>
      </c>
      <c r="B80" s="10" t="str">
        <f>IF($O80="","",COUNTA(O$6:O80))</f>
        <v/>
      </c>
      <c r="C80" s="10" t="str">
        <f>IF(OR($J80&lt;&gt;"地整指定",$R80="○"),"",SUMPRODUCT(($J$6:$J80="地整指定")*($R$6:$R80="")))</f>
        <v/>
      </c>
      <c r="D80" s="10" t="str">
        <f>IF(OR($J80&lt;&gt;"知事指定",$R80="○"),"",SUMPRODUCT(($J$6:$J80="知事指定")*($R$6:$R80="")))</f>
        <v/>
      </c>
      <c r="E80" s="10">
        <v>4</v>
      </c>
      <c r="F80" s="10">
        <f>IF(OR($N80="",$S80="○"),0,SUMPRODUCT(($N$6:$N80&lt;&gt;"")*($S$6:$S80="")))</f>
        <v>56</v>
      </c>
      <c r="G80" s="10">
        <f t="shared" si="11"/>
        <v>456</v>
      </c>
      <c r="H80" s="10">
        <v>2</v>
      </c>
      <c r="I80" s="9" t="str">
        <f t="shared" si="13"/>
        <v/>
      </c>
      <c r="J80" s="126" t="s">
        <v>475</v>
      </c>
      <c r="K80" s="9" t="str">
        <f t="shared" si="12"/>
        <v>宮城県</v>
      </c>
      <c r="L80" s="126" t="s">
        <v>76</v>
      </c>
      <c r="M80" s="33" t="s">
        <v>597</v>
      </c>
      <c r="N80" s="15" t="s">
        <v>465</v>
      </c>
      <c r="O80" s="19"/>
      <c r="P80" s="13" t="s">
        <v>609</v>
      </c>
      <c r="Q80" s="12" t="s">
        <v>14</v>
      </c>
      <c r="R80" s="12" t="s">
        <v>14</v>
      </c>
      <c r="S80" s="12"/>
      <c r="T80" s="12" t="s">
        <v>14</v>
      </c>
      <c r="U80" s="31" t="s">
        <v>610</v>
      </c>
      <c r="Y80" s="126"/>
    </row>
    <row r="81" spans="1:25" collapsed="1" x14ac:dyDescent="0.15">
      <c r="A81" s="30">
        <f t="shared" si="10"/>
        <v>76</v>
      </c>
      <c r="B81" s="10">
        <f>IF($O81="","",COUNTA(O$6:O81))</f>
        <v>53</v>
      </c>
      <c r="C81" s="10" t="str">
        <f>IF(OR($J81&lt;&gt;"地整指定",$R81="○"),"",SUMPRODUCT(($J$6:$J81="地整指定")*($R$6:$R81="")))</f>
        <v/>
      </c>
      <c r="D81" s="10" t="str">
        <f>IF(OR($J81&lt;&gt;"知事指定",$R81="○"),"",SUMPRODUCT(($J$6:$J81="知事指定")*($R$6:$R81="")))</f>
        <v/>
      </c>
      <c r="E81" s="10">
        <v>0</v>
      </c>
      <c r="F81" s="10">
        <f>IF(OR($N81="",$S81="○"),0,SUMPRODUCT(($N$6:$N81&lt;&gt;"")*($S$6:$S81="")))</f>
        <v>57</v>
      </c>
      <c r="G81" s="10">
        <f t="shared" si="11"/>
        <v>57</v>
      </c>
      <c r="H81" s="10">
        <v>0</v>
      </c>
      <c r="I81" s="9" t="str">
        <f t="shared" si="13"/>
        <v/>
      </c>
      <c r="J81" s="126" t="s">
        <v>475</v>
      </c>
      <c r="K81" s="9" t="str">
        <f t="shared" si="12"/>
        <v>〃</v>
      </c>
      <c r="L81" s="126" t="s">
        <v>76</v>
      </c>
      <c r="M81" s="33" t="s">
        <v>596</v>
      </c>
      <c r="N81" s="15">
        <v>0</v>
      </c>
      <c r="O81" s="19" t="s">
        <v>17</v>
      </c>
      <c r="P81" s="13" t="s">
        <v>609</v>
      </c>
      <c r="Q81" s="12" t="s">
        <v>14</v>
      </c>
      <c r="R81" s="12" t="s">
        <v>14</v>
      </c>
      <c r="S81" s="12"/>
      <c r="T81" s="12" t="s">
        <v>14</v>
      </c>
      <c r="U81" s="31" t="s">
        <v>610</v>
      </c>
      <c r="Y81" s="126"/>
    </row>
    <row r="82" spans="1:25" collapsed="1" x14ac:dyDescent="0.15">
      <c r="A82" s="30">
        <f t="shared" si="10"/>
        <v>77</v>
      </c>
      <c r="B82" s="10" t="str">
        <f>IF($O82="","",COUNTA(O$6:O82))</f>
        <v/>
      </c>
      <c r="C82" s="10" t="str">
        <f>IF(OR($J82&lt;&gt;"地整指定",$R82="○"),"",SUMPRODUCT(($J$6:$J82="地整指定")*($R$6:$R82="")))</f>
        <v/>
      </c>
      <c r="D82" s="10">
        <f>IF(OR($J82&lt;&gt;"知事指定",$R82="○"),"",SUMPRODUCT(($J$6:$J82="知事指定")*($R$6:$R82="")))</f>
        <v>5</v>
      </c>
      <c r="E82" s="10">
        <v>0</v>
      </c>
      <c r="F82" s="10">
        <f>IF(OR($N82="",$S82="○"),0,SUMPRODUCT(($N$6:$N82&lt;&gt;"")*($S$6:$S82="")))</f>
        <v>58</v>
      </c>
      <c r="G82" s="10">
        <f t="shared" si="11"/>
        <v>58</v>
      </c>
      <c r="H82" s="10">
        <v>0</v>
      </c>
      <c r="I82" s="9" t="str">
        <f t="shared" si="13"/>
        <v/>
      </c>
      <c r="J82" s="126" t="s">
        <v>475</v>
      </c>
      <c r="K82" s="9" t="str">
        <f t="shared" si="12"/>
        <v>秋田県</v>
      </c>
      <c r="L82" s="126" t="s">
        <v>81</v>
      </c>
      <c r="M82" s="33" t="s">
        <v>595</v>
      </c>
      <c r="N82" s="15">
        <v>0</v>
      </c>
      <c r="O82" s="19"/>
      <c r="P82" s="13">
        <v>0</v>
      </c>
      <c r="Q82" s="12" t="s">
        <v>18</v>
      </c>
      <c r="R82" s="12" t="s">
        <v>18</v>
      </c>
      <c r="S82" s="12"/>
      <c r="T82" s="12"/>
      <c r="U82" s="31"/>
      <c r="Y82" s="126"/>
    </row>
    <row r="83" spans="1:25" collapsed="1" x14ac:dyDescent="0.15">
      <c r="A83" s="30">
        <f t="shared" si="10"/>
        <v>78</v>
      </c>
      <c r="B83" s="10" t="str">
        <f>IF($O83="","",COUNTA(O$6:O83))</f>
        <v/>
      </c>
      <c r="C83" s="10" t="str">
        <f>IF(OR($J83&lt;&gt;"地整指定",$R83="○"),"",SUMPRODUCT(($J$6:$J83="地整指定")*($R$6:$R83="")))</f>
        <v/>
      </c>
      <c r="D83" s="10">
        <f>IF(OR($J83&lt;&gt;"知事指定",$R83="○"),"",SUMPRODUCT(($J$6:$J83="知事指定")*($R$6:$R83="")))</f>
        <v>6</v>
      </c>
      <c r="E83" s="10">
        <v>0</v>
      </c>
      <c r="F83" s="10">
        <f>IF(OR($N83="",$S83="○"),0,SUMPRODUCT(($N$6:$N83&lt;&gt;"")*($S$6:$S83="")))</f>
        <v>59</v>
      </c>
      <c r="G83" s="10">
        <f t="shared" si="11"/>
        <v>59</v>
      </c>
      <c r="H83" s="10">
        <v>0</v>
      </c>
      <c r="I83" s="9" t="str">
        <f t="shared" si="13"/>
        <v/>
      </c>
      <c r="J83" s="126" t="s">
        <v>475</v>
      </c>
      <c r="K83" s="9" t="str">
        <f t="shared" si="12"/>
        <v>〃</v>
      </c>
      <c r="L83" s="126" t="s">
        <v>81</v>
      </c>
      <c r="M83" s="33" t="s">
        <v>594</v>
      </c>
      <c r="N83" s="15">
        <v>0</v>
      </c>
      <c r="O83" s="19"/>
      <c r="P83" s="13">
        <v>0</v>
      </c>
      <c r="Q83" s="12" t="s">
        <v>18</v>
      </c>
      <c r="R83" s="12" t="s">
        <v>18</v>
      </c>
      <c r="S83" s="12"/>
      <c r="T83" s="12"/>
      <c r="U83" s="31"/>
      <c r="Y83" s="126"/>
    </row>
    <row r="84" spans="1:25" collapsed="1" x14ac:dyDescent="0.15">
      <c r="A84" s="30">
        <f t="shared" si="10"/>
        <v>79</v>
      </c>
      <c r="B84" s="10" t="str">
        <f>IF($O84="","",COUNTA(O$6:O84))</f>
        <v/>
      </c>
      <c r="C84" s="10" t="str">
        <f>IF(OR($J84&lt;&gt;"地整指定",$R84="○"),"",SUMPRODUCT(($J$6:$J84="地整指定")*($R$6:$R84="")))</f>
        <v/>
      </c>
      <c r="D84" s="10">
        <f>IF(OR($J84&lt;&gt;"知事指定",$R84="○"),"",SUMPRODUCT(($J$6:$J84="知事指定")*($R$6:$R84="")))</f>
        <v>7</v>
      </c>
      <c r="E84" s="10">
        <v>0</v>
      </c>
      <c r="F84" s="10">
        <f>IF(OR($N84="",$S84="○"),0,SUMPRODUCT(($N$6:$N84&lt;&gt;"")*($S$6:$S84="")))</f>
        <v>60</v>
      </c>
      <c r="G84" s="10">
        <f t="shared" si="11"/>
        <v>60</v>
      </c>
      <c r="H84" s="10">
        <v>0</v>
      </c>
      <c r="I84" s="9" t="str">
        <f t="shared" si="13"/>
        <v/>
      </c>
      <c r="J84" s="126" t="s">
        <v>475</v>
      </c>
      <c r="K84" s="9" t="str">
        <f t="shared" si="12"/>
        <v>〃</v>
      </c>
      <c r="L84" s="126" t="s">
        <v>81</v>
      </c>
      <c r="M84" s="33" t="s">
        <v>593</v>
      </c>
      <c r="N84" s="15">
        <v>0</v>
      </c>
      <c r="O84" s="19"/>
      <c r="P84" s="13">
        <v>0</v>
      </c>
      <c r="Q84" s="12" t="s">
        <v>18</v>
      </c>
      <c r="R84" s="12" t="s">
        <v>18</v>
      </c>
      <c r="S84" s="12"/>
      <c r="T84" s="12"/>
      <c r="U84" s="31"/>
      <c r="Y84" s="126"/>
    </row>
    <row r="85" spans="1:25" collapsed="1" x14ac:dyDescent="0.15">
      <c r="A85" s="30">
        <f t="shared" si="10"/>
        <v>80</v>
      </c>
      <c r="B85" s="10">
        <f>IF($O85="","",COUNTA(O$6:O85))</f>
        <v>54</v>
      </c>
      <c r="C85" s="10" t="str">
        <f>IF(OR($J85&lt;&gt;"地整指定",$R85="○"),"",SUMPRODUCT(($J$6:$J85="地整指定")*($R$6:$R85="")))</f>
        <v/>
      </c>
      <c r="D85" s="10" t="str">
        <f>IF(OR($J85&lt;&gt;"知事指定",$R85="○"),"",SUMPRODUCT(($J$6:$J85="知事指定")*($R$6:$R85="")))</f>
        <v/>
      </c>
      <c r="E85" s="10">
        <v>0</v>
      </c>
      <c r="F85" s="10">
        <f>IF(OR($N85="",$S85="○"),0,SUMPRODUCT(($N$6:$N85&lt;&gt;"")*($S$6:$S85="")))</f>
        <v>0</v>
      </c>
      <c r="G85" s="10">
        <f t="shared" si="11"/>
        <v>0</v>
      </c>
      <c r="H85" s="10">
        <v>0</v>
      </c>
      <c r="I85" s="9" t="str">
        <f t="shared" si="13"/>
        <v/>
      </c>
      <c r="J85" s="126" t="s">
        <v>475</v>
      </c>
      <c r="K85" s="9" t="str">
        <f t="shared" si="12"/>
        <v>〃</v>
      </c>
      <c r="L85" s="126" t="s">
        <v>81</v>
      </c>
      <c r="M85" s="33" t="s">
        <v>592</v>
      </c>
      <c r="N85" s="15" t="s">
        <v>465</v>
      </c>
      <c r="O85" s="19" t="s">
        <v>17</v>
      </c>
      <c r="P85" s="13">
        <v>0</v>
      </c>
      <c r="Q85" s="12" t="s">
        <v>14</v>
      </c>
      <c r="R85" s="12" t="s">
        <v>14</v>
      </c>
      <c r="S85" s="12" t="s">
        <v>14</v>
      </c>
      <c r="T85" s="12" t="s">
        <v>1003</v>
      </c>
      <c r="U85" s="31"/>
      <c r="Y85" s="126"/>
    </row>
    <row r="86" spans="1:25" collapsed="1" x14ac:dyDescent="0.15">
      <c r="A86" s="30">
        <f t="shared" si="10"/>
        <v>81</v>
      </c>
      <c r="B86" s="10">
        <f>IF($O86="","",COUNTA(O$6:O86))</f>
        <v>55</v>
      </c>
      <c r="C86" s="10" t="str">
        <f>IF(OR($J86&lt;&gt;"地整指定",$R86="○"),"",SUMPRODUCT(($J$6:$J86="地整指定")*($R$6:$R86="")))</f>
        <v/>
      </c>
      <c r="D86" s="10">
        <f>IF(OR($J86&lt;&gt;"知事指定",$R86="○"),"",SUMPRODUCT(($J$6:$J86="知事指定")*($R$6:$R86="")))</f>
        <v>8</v>
      </c>
      <c r="E86" s="10">
        <v>6</v>
      </c>
      <c r="F86" s="10">
        <f>IF(OR($N86="",$S86="○"),0,SUMPRODUCT(($N$6:$N86&lt;&gt;"")*($S$6:$S86="")))</f>
        <v>61</v>
      </c>
      <c r="G86" s="10">
        <f t="shared" si="11"/>
        <v>661</v>
      </c>
      <c r="H86" s="10">
        <v>3</v>
      </c>
      <c r="I86" s="9" t="str">
        <f t="shared" si="13"/>
        <v/>
      </c>
      <c r="J86" s="126" t="s">
        <v>475</v>
      </c>
      <c r="K86" s="9" t="str">
        <f t="shared" si="12"/>
        <v>山形県</v>
      </c>
      <c r="L86" s="126" t="s">
        <v>86</v>
      </c>
      <c r="M86" s="33" t="s">
        <v>591</v>
      </c>
      <c r="N86" s="15" t="s">
        <v>465</v>
      </c>
      <c r="O86" s="19" t="s">
        <v>17</v>
      </c>
      <c r="P86" s="13">
        <v>0</v>
      </c>
      <c r="Q86" s="12" t="s">
        <v>18</v>
      </c>
      <c r="R86" s="12" t="s">
        <v>18</v>
      </c>
      <c r="S86" s="12"/>
      <c r="T86" s="12"/>
      <c r="U86" s="31"/>
      <c r="Y86" s="126"/>
    </row>
    <row r="87" spans="1:25" collapsed="1" x14ac:dyDescent="0.15">
      <c r="A87" s="30">
        <f t="shared" si="10"/>
        <v>82</v>
      </c>
      <c r="B87" s="10" t="str">
        <f>IF($O87="","",COUNTA(O$6:O87))</f>
        <v/>
      </c>
      <c r="C87" s="10" t="str">
        <f>IF(OR($J87&lt;&gt;"地整指定",$R87="○"),"",SUMPRODUCT(($J$6:$J87="地整指定")*($R$6:$R87="")))</f>
        <v/>
      </c>
      <c r="D87" s="10" t="str">
        <f>IF(OR($J87&lt;&gt;"知事指定",$R87="○"),"",SUMPRODUCT(($J$6:$J87="知事指定")*($R$6:$R87="")))</f>
        <v/>
      </c>
      <c r="E87" s="10">
        <v>0</v>
      </c>
      <c r="F87" s="10">
        <f>IF(OR($N87="",$S87="○"),0,SUMPRODUCT(($N$6:$N87&lt;&gt;"")*($S$6:$S87="")))</f>
        <v>62</v>
      </c>
      <c r="G87" s="10">
        <f t="shared" si="11"/>
        <v>62</v>
      </c>
      <c r="H87" s="10">
        <v>0</v>
      </c>
      <c r="I87" s="9" t="str">
        <f t="shared" si="13"/>
        <v/>
      </c>
      <c r="J87" s="126" t="s">
        <v>475</v>
      </c>
      <c r="K87" s="9" t="str">
        <f t="shared" si="12"/>
        <v>福島県</v>
      </c>
      <c r="L87" s="126" t="s">
        <v>92</v>
      </c>
      <c r="M87" s="33" t="s">
        <v>589</v>
      </c>
      <c r="N87" s="15">
        <v>0</v>
      </c>
      <c r="O87" s="19"/>
      <c r="P87" s="13">
        <v>0</v>
      </c>
      <c r="Q87" s="12" t="s">
        <v>14</v>
      </c>
      <c r="R87" s="12" t="s">
        <v>14</v>
      </c>
      <c r="S87" s="12"/>
      <c r="T87" s="12"/>
      <c r="U87" s="31"/>
      <c r="Y87" s="126"/>
    </row>
    <row r="88" spans="1:25" collapsed="1" x14ac:dyDescent="0.15">
      <c r="A88" s="30">
        <f t="shared" si="10"/>
        <v>83</v>
      </c>
      <c r="B88" s="10" t="str">
        <f>IF($O88="","",COUNTA(O$6:O88))</f>
        <v/>
      </c>
      <c r="C88" s="10" t="str">
        <f>IF(OR($J88&lt;&gt;"地整指定",$R88="○"),"",SUMPRODUCT(($J$6:$J88="地整指定")*($R$6:$R88="")))</f>
        <v/>
      </c>
      <c r="D88" s="10">
        <f>IF(OR($J88&lt;&gt;"知事指定",$R88="○"),"",SUMPRODUCT(($J$6:$J88="知事指定")*($R$6:$R88="")))</f>
        <v>9</v>
      </c>
      <c r="E88" s="10">
        <v>0</v>
      </c>
      <c r="F88" s="10">
        <f>IF(OR($N88="",$S88="○"),0,SUMPRODUCT(($N$6:$N88&lt;&gt;"")*($S$6:$S88="")))</f>
        <v>63</v>
      </c>
      <c r="G88" s="10">
        <f t="shared" si="11"/>
        <v>63</v>
      </c>
      <c r="H88" s="10">
        <v>0</v>
      </c>
      <c r="I88" s="9" t="str">
        <f t="shared" si="13"/>
        <v/>
      </c>
      <c r="J88" s="126" t="s">
        <v>475</v>
      </c>
      <c r="K88" s="9" t="str">
        <f t="shared" si="12"/>
        <v>〃</v>
      </c>
      <c r="L88" s="126" t="s">
        <v>92</v>
      </c>
      <c r="M88" s="33" t="s">
        <v>950</v>
      </c>
      <c r="N88" s="15">
        <v>0</v>
      </c>
      <c r="O88" s="19"/>
      <c r="P88" s="13">
        <v>0</v>
      </c>
      <c r="Q88" s="12" t="s">
        <v>18</v>
      </c>
      <c r="R88" s="12" t="s">
        <v>18</v>
      </c>
      <c r="S88" s="12"/>
      <c r="T88" s="12"/>
      <c r="U88" s="31"/>
      <c r="Y88" s="126"/>
    </row>
    <row r="89" spans="1:25" collapsed="1" x14ac:dyDescent="0.15">
      <c r="A89" s="30">
        <f t="shared" si="10"/>
        <v>84</v>
      </c>
      <c r="B89" s="10">
        <f>IF($O89="","",COUNTA(O$6:O89))</f>
        <v>56</v>
      </c>
      <c r="C89" s="10" t="str">
        <f>IF(OR($J89&lt;&gt;"地整指定",$R89="○"),"",SUMPRODUCT(($J$6:$J89="地整指定")*($R$6:$R89="")))</f>
        <v/>
      </c>
      <c r="D89" s="10" t="str">
        <f>IF(OR($J89&lt;&gt;"知事指定",$R89="○"),"",SUMPRODUCT(($J$6:$J89="知事指定")*($R$6:$R89="")))</f>
        <v/>
      </c>
      <c r="E89" s="10">
        <v>0</v>
      </c>
      <c r="F89" s="10">
        <f>IF(OR($N89="",$S89="○"),0,SUMPRODUCT(($N$6:$N89&lt;&gt;"")*($S$6:$S89="")))</f>
        <v>0</v>
      </c>
      <c r="G89" s="10">
        <f t="shared" si="11"/>
        <v>0</v>
      </c>
      <c r="H89" s="10">
        <v>0</v>
      </c>
      <c r="I89" s="9" t="str">
        <f t="shared" si="13"/>
        <v/>
      </c>
      <c r="J89" s="126" t="s">
        <v>475</v>
      </c>
      <c r="K89" s="9" t="str">
        <f t="shared" si="12"/>
        <v>茨城県</v>
      </c>
      <c r="L89" s="126" t="s">
        <v>98</v>
      </c>
      <c r="M89" s="33" t="s">
        <v>587</v>
      </c>
      <c r="N89" s="15" t="s">
        <v>465</v>
      </c>
      <c r="O89" s="19" t="s">
        <v>17</v>
      </c>
      <c r="P89" s="13" t="s">
        <v>609</v>
      </c>
      <c r="Q89" s="12" t="s">
        <v>14</v>
      </c>
      <c r="R89" s="12" t="s">
        <v>14</v>
      </c>
      <c r="S89" s="12" t="s">
        <v>14</v>
      </c>
      <c r="T89" s="12" t="s">
        <v>14</v>
      </c>
      <c r="U89" s="31" t="s">
        <v>610</v>
      </c>
      <c r="Y89" s="126"/>
    </row>
    <row r="90" spans="1:25" collapsed="1" x14ac:dyDescent="0.15">
      <c r="A90" s="30">
        <f t="shared" si="10"/>
        <v>85</v>
      </c>
      <c r="B90" s="10">
        <f>IF($O90="","",COUNTA(O$6:O90))</f>
        <v>57</v>
      </c>
      <c r="C90" s="10" t="str">
        <f>IF(OR($J90&lt;&gt;"地整指定",$R90="○"),"",SUMPRODUCT(($J$6:$J90="地整指定")*($R$6:$R90="")))</f>
        <v/>
      </c>
      <c r="D90" s="10" t="str">
        <f>IF(OR($J90&lt;&gt;"知事指定",$R90="○"),"",SUMPRODUCT(($J$6:$J90="知事指定")*($R$6:$R90="")))</f>
        <v/>
      </c>
      <c r="E90" s="10">
        <v>0</v>
      </c>
      <c r="F90" s="10">
        <f>IF(OR($N90="",$S90="○"),0,SUMPRODUCT(($N$6:$N90&lt;&gt;"")*($S$6:$S90="")))</f>
        <v>64</v>
      </c>
      <c r="G90" s="10">
        <f t="shared" si="11"/>
        <v>64</v>
      </c>
      <c r="H90" s="10">
        <v>0</v>
      </c>
      <c r="I90" s="9" t="str">
        <f t="shared" si="13"/>
        <v/>
      </c>
      <c r="J90" s="126" t="s">
        <v>475</v>
      </c>
      <c r="K90" s="9" t="str">
        <f t="shared" si="12"/>
        <v>〃</v>
      </c>
      <c r="L90" s="126" t="s">
        <v>98</v>
      </c>
      <c r="M90" s="33" t="s">
        <v>586</v>
      </c>
      <c r="N90" s="15">
        <v>0</v>
      </c>
      <c r="O90" s="19" t="s">
        <v>17</v>
      </c>
      <c r="P90" s="13" t="s">
        <v>609</v>
      </c>
      <c r="Q90" s="12" t="s">
        <v>14</v>
      </c>
      <c r="R90" s="12" t="s">
        <v>14</v>
      </c>
      <c r="S90" s="12"/>
      <c r="T90" s="12" t="s">
        <v>14</v>
      </c>
      <c r="U90" s="31" t="s">
        <v>610</v>
      </c>
      <c r="Y90" s="126"/>
    </row>
    <row r="91" spans="1:25" collapsed="1" x14ac:dyDescent="0.15">
      <c r="A91" s="30">
        <f t="shared" si="10"/>
        <v>86</v>
      </c>
      <c r="B91" s="10" t="str">
        <f>IF($O91="","",COUNTA(O$6:O91))</f>
        <v/>
      </c>
      <c r="C91" s="10" t="str">
        <f>IF(OR($J91&lt;&gt;"地整指定",$R91="○"),"",SUMPRODUCT(($J$6:$J91="地整指定")*($R$6:$R91="")))</f>
        <v/>
      </c>
      <c r="D91" s="10" t="str">
        <f>IF(OR($J91&lt;&gt;"知事指定",$R91="○"),"",SUMPRODUCT(($J$6:$J91="知事指定")*($R$6:$R91="")))</f>
        <v/>
      </c>
      <c r="E91" s="10">
        <v>0</v>
      </c>
      <c r="F91" s="10">
        <f>IF(OR($N91="",$S91="○"),0,SUMPRODUCT(($N$6:$N91&lt;&gt;"")*($S$6:$S91="")))</f>
        <v>65</v>
      </c>
      <c r="G91" s="10">
        <f t="shared" si="11"/>
        <v>65</v>
      </c>
      <c r="H91" s="10">
        <v>0</v>
      </c>
      <c r="I91" s="9" t="str">
        <f t="shared" si="13"/>
        <v/>
      </c>
      <c r="J91" s="126" t="s">
        <v>475</v>
      </c>
      <c r="K91" s="9" t="str">
        <f t="shared" si="12"/>
        <v>栃木県</v>
      </c>
      <c r="L91" s="126" t="s">
        <v>108</v>
      </c>
      <c r="M91" s="33" t="s">
        <v>584</v>
      </c>
      <c r="N91" s="15">
        <v>0</v>
      </c>
      <c r="O91" s="19"/>
      <c r="P91" s="13">
        <v>0</v>
      </c>
      <c r="Q91" s="12" t="s">
        <v>14</v>
      </c>
      <c r="R91" s="12" t="s">
        <v>14</v>
      </c>
      <c r="S91" s="12"/>
      <c r="T91" s="12" t="s">
        <v>14</v>
      </c>
      <c r="U91" s="31"/>
      <c r="Y91" s="126"/>
    </row>
    <row r="92" spans="1:25" collapsed="1" x14ac:dyDescent="0.15">
      <c r="A92" s="30">
        <f t="shared" si="10"/>
        <v>87</v>
      </c>
      <c r="B92" s="10">
        <f>IF($O92="","",COUNTA(O$6:O92))</f>
        <v>58</v>
      </c>
      <c r="C92" s="10" t="str">
        <f>IF(OR($J92&lt;&gt;"地整指定",$R92="○"),"",SUMPRODUCT(($J$6:$J92="地整指定")*($R$6:$R92="")))</f>
        <v/>
      </c>
      <c r="D92" s="10" t="str">
        <f>IF(OR($J92&lt;&gt;"知事指定",$R92="○"),"",SUMPRODUCT(($J$6:$J92="知事指定")*($R$6:$R92="")))</f>
        <v/>
      </c>
      <c r="E92" s="10">
        <v>0</v>
      </c>
      <c r="F92" s="10">
        <f>IF(OR($N92="",$S92="○"),0,SUMPRODUCT(($N$6:$N92&lt;&gt;"")*($S$6:$S92="")))</f>
        <v>66</v>
      </c>
      <c r="G92" s="10">
        <f t="shared" si="11"/>
        <v>66</v>
      </c>
      <c r="H92" s="10">
        <v>0</v>
      </c>
      <c r="I92" s="9" t="str">
        <f t="shared" si="13"/>
        <v/>
      </c>
      <c r="J92" s="126" t="s">
        <v>475</v>
      </c>
      <c r="K92" s="9" t="str">
        <f t="shared" si="12"/>
        <v>群馬県</v>
      </c>
      <c r="L92" s="126" t="s">
        <v>118</v>
      </c>
      <c r="M92" s="33" t="s">
        <v>583</v>
      </c>
      <c r="N92" s="15">
        <v>0</v>
      </c>
      <c r="O92" s="19" t="s">
        <v>17</v>
      </c>
      <c r="P92" s="13" t="s">
        <v>609</v>
      </c>
      <c r="Q92" s="12" t="s">
        <v>14</v>
      </c>
      <c r="R92" s="12" t="s">
        <v>14</v>
      </c>
      <c r="S92" s="12"/>
      <c r="T92" s="12" t="s">
        <v>14</v>
      </c>
      <c r="U92" s="31" t="s">
        <v>610</v>
      </c>
      <c r="Y92" s="126"/>
    </row>
    <row r="93" spans="1:25" collapsed="1" x14ac:dyDescent="0.15">
      <c r="A93" s="30">
        <f t="shared" si="10"/>
        <v>88</v>
      </c>
      <c r="B93" s="10">
        <f>IF($O93="","",COUNTA(O$6:O93))</f>
        <v>59</v>
      </c>
      <c r="C93" s="10" t="str">
        <f>IF(OR($J93&lt;&gt;"地整指定",$R93="○"),"",SUMPRODUCT(($J$6:$J93="地整指定")*($R$6:$R93="")))</f>
        <v/>
      </c>
      <c r="D93" s="10">
        <f>IF(OR($J93&lt;&gt;"知事指定",$R93="○"),"",SUMPRODUCT(($J$6:$J93="知事指定")*($R$6:$R93="")))</f>
        <v>10</v>
      </c>
      <c r="E93" s="10">
        <v>0</v>
      </c>
      <c r="F93" s="10">
        <f>IF(OR($N93="",$S93="○"),0,SUMPRODUCT(($N$6:$N93&lt;&gt;"")*($S$6:$S93="")))</f>
        <v>67</v>
      </c>
      <c r="G93" s="10">
        <f t="shared" si="11"/>
        <v>67</v>
      </c>
      <c r="H93" s="10">
        <v>0</v>
      </c>
      <c r="I93" s="9" t="str">
        <f t="shared" si="13"/>
        <v/>
      </c>
      <c r="J93" s="126" t="s">
        <v>475</v>
      </c>
      <c r="K93" s="9" t="str">
        <f t="shared" si="12"/>
        <v>埼玉県</v>
      </c>
      <c r="L93" s="126" t="s">
        <v>130</v>
      </c>
      <c r="M93" s="33" t="s">
        <v>580</v>
      </c>
      <c r="N93" s="15">
        <v>0</v>
      </c>
      <c r="O93" s="19" t="s">
        <v>17</v>
      </c>
      <c r="P93" s="13">
        <v>0</v>
      </c>
      <c r="Q93" s="12" t="s">
        <v>18</v>
      </c>
      <c r="R93" s="12" t="s">
        <v>18</v>
      </c>
      <c r="S93" s="12"/>
      <c r="T93" s="12"/>
      <c r="U93" s="31"/>
      <c r="Y93" s="126"/>
    </row>
    <row r="94" spans="1:25" collapsed="1" x14ac:dyDescent="0.15">
      <c r="A94" s="30">
        <f t="shared" si="10"/>
        <v>89</v>
      </c>
      <c r="B94" s="10">
        <f>IF($O94="","",COUNTA(O$6:O94))</f>
        <v>60</v>
      </c>
      <c r="C94" s="10" t="str">
        <f>IF(OR($J94&lt;&gt;"地整指定",$R94="○"),"",SUMPRODUCT(($J$6:$J94="地整指定")*($R$6:$R94="")))</f>
        <v/>
      </c>
      <c r="D94" s="10" t="str">
        <f>IF(OR($J94&lt;&gt;"知事指定",$R94="○"),"",SUMPRODUCT(($J$6:$J94="知事指定")*($R$6:$R94="")))</f>
        <v/>
      </c>
      <c r="E94" s="10">
        <v>0</v>
      </c>
      <c r="F94" s="10">
        <f>IF(OR($N94="",$S94="○"),0,SUMPRODUCT(($N$6:$N94&lt;&gt;"")*($S$6:$S94="")))</f>
        <v>68</v>
      </c>
      <c r="G94" s="10">
        <f t="shared" si="11"/>
        <v>68</v>
      </c>
      <c r="H94" s="10">
        <v>0</v>
      </c>
      <c r="I94" s="9" t="str">
        <f t="shared" si="13"/>
        <v/>
      </c>
      <c r="J94" s="126" t="s">
        <v>475</v>
      </c>
      <c r="K94" s="9" t="str">
        <f t="shared" si="12"/>
        <v>千葉県</v>
      </c>
      <c r="L94" s="126" t="s">
        <v>173</v>
      </c>
      <c r="M94" s="33" t="s">
        <v>576</v>
      </c>
      <c r="N94" s="15">
        <v>0</v>
      </c>
      <c r="O94" s="19" t="s">
        <v>17</v>
      </c>
      <c r="P94" s="13" t="s">
        <v>609</v>
      </c>
      <c r="Q94" s="12" t="s">
        <v>14</v>
      </c>
      <c r="R94" s="12" t="s">
        <v>14</v>
      </c>
      <c r="S94" s="12"/>
      <c r="T94" s="12" t="s">
        <v>14</v>
      </c>
      <c r="U94" s="31" t="s">
        <v>610</v>
      </c>
      <c r="Y94" s="126"/>
    </row>
    <row r="95" spans="1:25" collapsed="1" x14ac:dyDescent="0.15">
      <c r="A95" s="30">
        <f t="shared" si="10"/>
        <v>90</v>
      </c>
      <c r="B95" s="10">
        <f>IF($O95="","",COUNTA(O$6:O95))</f>
        <v>61</v>
      </c>
      <c r="C95" s="10" t="str">
        <f>IF(OR($J95&lt;&gt;"地整指定",$R95="○"),"",SUMPRODUCT(($J$6:$J95="地整指定")*($R$6:$R95="")))</f>
        <v/>
      </c>
      <c r="D95" s="10" t="str">
        <f>IF(OR($J95&lt;&gt;"知事指定",$R95="○"),"",SUMPRODUCT(($J$6:$J95="知事指定")*($R$6:$R95="")))</f>
        <v/>
      </c>
      <c r="E95" s="10">
        <v>0</v>
      </c>
      <c r="F95" s="10">
        <f>IF(OR($N95="",$S95="○"),0,SUMPRODUCT(($N$6:$N95&lt;&gt;"")*($S$6:$S95="")))</f>
        <v>0</v>
      </c>
      <c r="G95" s="10">
        <f t="shared" si="11"/>
        <v>0</v>
      </c>
      <c r="H95" s="10">
        <v>0</v>
      </c>
      <c r="I95" s="9" t="str">
        <f t="shared" si="13"/>
        <v/>
      </c>
      <c r="J95" s="126" t="s">
        <v>475</v>
      </c>
      <c r="K95" s="9" t="str">
        <f t="shared" si="12"/>
        <v>東京都</v>
      </c>
      <c r="L95" s="126" t="s">
        <v>195</v>
      </c>
      <c r="M95" s="33" t="s">
        <v>558</v>
      </c>
      <c r="N95" s="15" t="s">
        <v>465</v>
      </c>
      <c r="O95" s="19" t="s">
        <v>17</v>
      </c>
      <c r="P95" s="13" t="s">
        <v>1035</v>
      </c>
      <c r="Q95" s="12" t="s">
        <v>14</v>
      </c>
      <c r="R95" s="12" t="s">
        <v>14</v>
      </c>
      <c r="S95" s="12" t="s">
        <v>14</v>
      </c>
      <c r="T95" s="12" t="s">
        <v>14</v>
      </c>
      <c r="U95" s="31" t="s">
        <v>610</v>
      </c>
      <c r="Y95" s="126"/>
    </row>
    <row r="96" spans="1:25" collapsed="1" x14ac:dyDescent="0.15">
      <c r="A96" s="30">
        <f t="shared" si="10"/>
        <v>91</v>
      </c>
      <c r="B96" s="10">
        <f>IF($O96="","",COUNTA(O$6:O96))</f>
        <v>62</v>
      </c>
      <c r="C96" s="10" t="str">
        <f>IF(OR($J96&lt;&gt;"地整指定",$R96="○"),"",SUMPRODUCT(($J$6:$J96="地整指定")*($R$6:$R96="")))</f>
        <v/>
      </c>
      <c r="D96" s="10" t="str">
        <f>IF(OR($J96&lt;&gt;"知事指定",$R96="○"),"",SUMPRODUCT(($J$6:$J96="知事指定")*($R$6:$R96="")))</f>
        <v/>
      </c>
      <c r="E96" s="10">
        <v>0</v>
      </c>
      <c r="F96" s="10">
        <f>IF(OR($N96="",$S96="○"),0,SUMPRODUCT(($N$6:$N96&lt;&gt;"")*($S$6:$S96="")))</f>
        <v>0</v>
      </c>
      <c r="G96" s="10">
        <f t="shared" si="11"/>
        <v>0</v>
      </c>
      <c r="H96" s="10">
        <v>0</v>
      </c>
      <c r="I96" s="9" t="str">
        <f t="shared" si="13"/>
        <v/>
      </c>
      <c r="J96" s="126" t="s">
        <v>475</v>
      </c>
      <c r="K96" s="9" t="str">
        <f t="shared" si="12"/>
        <v>神奈川県</v>
      </c>
      <c r="L96" s="126" t="s">
        <v>229</v>
      </c>
      <c r="M96" s="33" t="s">
        <v>547</v>
      </c>
      <c r="N96" s="15"/>
      <c r="O96" s="19" t="s">
        <v>17</v>
      </c>
      <c r="P96" s="13" t="s">
        <v>609</v>
      </c>
      <c r="Q96" s="12" t="s">
        <v>14</v>
      </c>
      <c r="R96" s="12" t="s">
        <v>14</v>
      </c>
      <c r="S96" s="12" t="s">
        <v>14</v>
      </c>
      <c r="T96" s="12" t="s">
        <v>14</v>
      </c>
      <c r="U96" s="31" t="s">
        <v>610</v>
      </c>
      <c r="Y96" s="126"/>
    </row>
    <row r="97" spans="1:25" collapsed="1" x14ac:dyDescent="0.15">
      <c r="A97" s="30">
        <f t="shared" si="10"/>
        <v>92</v>
      </c>
      <c r="B97" s="10">
        <f>IF($O97="","",COUNTA(O$6:O97))</f>
        <v>63</v>
      </c>
      <c r="C97" s="10" t="str">
        <f>IF(OR($J97&lt;&gt;"地整指定",$R97="○"),"",SUMPRODUCT(($J$6:$J97="地整指定")*($R$6:$R97="")))</f>
        <v/>
      </c>
      <c r="D97" s="10" t="str">
        <f>IF(OR($J97&lt;&gt;"知事指定",$R97="○"),"",SUMPRODUCT(($J$6:$J97="知事指定")*($R$6:$R97="")))</f>
        <v/>
      </c>
      <c r="E97" s="10">
        <v>0</v>
      </c>
      <c r="F97" s="10">
        <f>IF(OR($N97="",$S97="○"),0,SUMPRODUCT(($N$6:$N97&lt;&gt;"")*($S$6:$S97="")))</f>
        <v>0</v>
      </c>
      <c r="G97" s="10">
        <f t="shared" si="11"/>
        <v>0</v>
      </c>
      <c r="H97" s="10">
        <v>0</v>
      </c>
      <c r="I97" s="9" t="str">
        <f t="shared" si="13"/>
        <v/>
      </c>
      <c r="J97" s="126" t="s">
        <v>475</v>
      </c>
      <c r="K97" s="9" t="str">
        <f t="shared" si="12"/>
        <v>新潟県</v>
      </c>
      <c r="L97" s="126" t="s">
        <v>242</v>
      </c>
      <c r="M97" s="33" t="s">
        <v>545</v>
      </c>
      <c r="N97" s="15" t="s">
        <v>465</v>
      </c>
      <c r="O97" s="19" t="s">
        <v>17</v>
      </c>
      <c r="P97" s="13" t="s">
        <v>1035</v>
      </c>
      <c r="Q97" s="12" t="s">
        <v>14</v>
      </c>
      <c r="R97" s="12" t="s">
        <v>14</v>
      </c>
      <c r="S97" s="12" t="s">
        <v>14</v>
      </c>
      <c r="T97" s="12" t="s">
        <v>1003</v>
      </c>
      <c r="U97" s="31" t="s">
        <v>610</v>
      </c>
      <c r="Y97" s="126"/>
    </row>
    <row r="98" spans="1:25" collapsed="1" x14ac:dyDescent="0.15">
      <c r="A98" s="30">
        <f t="shared" si="10"/>
        <v>93</v>
      </c>
      <c r="B98" s="10">
        <f>IF($O98="","",COUNTA(O$6:O98))</f>
        <v>64</v>
      </c>
      <c r="C98" s="10" t="str">
        <f>IF(OR($J98&lt;&gt;"地整指定",$R98="○"),"",SUMPRODUCT(($J$6:$J98="地整指定")*($R$6:$R98="")))</f>
        <v/>
      </c>
      <c r="D98" s="10" t="str">
        <f>IF(OR($J98&lt;&gt;"知事指定",$R98="○"),"",SUMPRODUCT(($J$6:$J98="知事指定")*($R$6:$R98="")))</f>
        <v/>
      </c>
      <c r="E98" s="10">
        <v>0</v>
      </c>
      <c r="F98" s="10">
        <f>IF(OR($N98="",$S98="○"),0,SUMPRODUCT(($N$6:$N98&lt;&gt;"")*($S$6:$S98="")))</f>
        <v>69</v>
      </c>
      <c r="G98" s="10">
        <f t="shared" si="11"/>
        <v>69</v>
      </c>
      <c r="H98" s="10">
        <v>0</v>
      </c>
      <c r="I98" s="9" t="str">
        <f t="shared" si="13"/>
        <v/>
      </c>
      <c r="J98" s="126" t="s">
        <v>475</v>
      </c>
      <c r="K98" s="9" t="str">
        <f t="shared" si="12"/>
        <v>〃</v>
      </c>
      <c r="L98" s="126" t="s">
        <v>242</v>
      </c>
      <c r="M98" s="33" t="s">
        <v>544</v>
      </c>
      <c r="N98" s="15">
        <v>0</v>
      </c>
      <c r="O98" s="19" t="s">
        <v>17</v>
      </c>
      <c r="P98" s="13" t="s">
        <v>609</v>
      </c>
      <c r="Q98" s="12" t="s">
        <v>14</v>
      </c>
      <c r="R98" s="12" t="s">
        <v>14</v>
      </c>
      <c r="S98" s="12"/>
      <c r="T98" s="12" t="s">
        <v>14</v>
      </c>
      <c r="U98" s="31" t="s">
        <v>610</v>
      </c>
      <c r="Y98" s="126"/>
    </row>
    <row r="99" spans="1:25" collapsed="1" x14ac:dyDescent="0.15">
      <c r="A99" s="30">
        <f t="shared" si="10"/>
        <v>94</v>
      </c>
      <c r="B99" s="10">
        <f>IF($O99="","",COUNTA(O$6:O99))</f>
        <v>65</v>
      </c>
      <c r="C99" s="10" t="str">
        <f>IF(OR($J99&lt;&gt;"地整指定",$R99="○"),"",SUMPRODUCT(($J$6:$J99="地整指定")*($R$6:$R99="")))</f>
        <v/>
      </c>
      <c r="D99" s="10" t="str">
        <f>IF(OR($J99&lt;&gt;"知事指定",$R99="○"),"",SUMPRODUCT(($J$6:$J99="知事指定")*($R$6:$R99="")))</f>
        <v/>
      </c>
      <c r="E99" s="10">
        <v>0</v>
      </c>
      <c r="F99" s="10">
        <f>IF(OR($N99="",$S99="○"),0,SUMPRODUCT(($N$6:$N99&lt;&gt;"")*($S$6:$S99="")))</f>
        <v>0</v>
      </c>
      <c r="G99" s="10">
        <f t="shared" si="11"/>
        <v>0</v>
      </c>
      <c r="H99" s="10">
        <v>0</v>
      </c>
      <c r="I99" s="9" t="str">
        <f t="shared" si="13"/>
        <v/>
      </c>
      <c r="J99" s="126" t="s">
        <v>475</v>
      </c>
      <c r="K99" s="9" t="str">
        <f t="shared" si="12"/>
        <v>富山県</v>
      </c>
      <c r="L99" s="126" t="s">
        <v>249</v>
      </c>
      <c r="M99" s="33" t="s">
        <v>543</v>
      </c>
      <c r="N99" s="15" t="s">
        <v>465</v>
      </c>
      <c r="O99" s="19" t="s">
        <v>17</v>
      </c>
      <c r="P99" s="13" t="s">
        <v>609</v>
      </c>
      <c r="Q99" s="12" t="s">
        <v>14</v>
      </c>
      <c r="R99" s="12" t="s">
        <v>14</v>
      </c>
      <c r="S99" s="12" t="s">
        <v>14</v>
      </c>
      <c r="T99" s="12"/>
      <c r="U99" s="31" t="s">
        <v>610</v>
      </c>
      <c r="Y99" s="126"/>
    </row>
    <row r="100" spans="1:25" collapsed="1" x14ac:dyDescent="0.15">
      <c r="A100" s="30">
        <f t="shared" si="10"/>
        <v>95</v>
      </c>
      <c r="B100" s="10">
        <f>IF($O100="","",COUNTA(O$6:O100))</f>
        <v>66</v>
      </c>
      <c r="C100" s="10" t="str">
        <f>IF(OR($J100&lt;&gt;"地整指定",$R100="○"),"",SUMPRODUCT(($J$6:$J100="地整指定")*($R$6:$R100="")))</f>
        <v/>
      </c>
      <c r="D100" s="10">
        <f>IF(OR($J100&lt;&gt;"知事指定",$R100="○"),"",SUMPRODUCT(($J$6:$J100="知事指定")*($R$6:$R100="")))</f>
        <v>11</v>
      </c>
      <c r="E100" s="10">
        <v>0</v>
      </c>
      <c r="F100" s="10">
        <f>IF(OR($N100="",$S100="○"),0,SUMPRODUCT(($N$6:$N100&lt;&gt;"")*($S$6:$S100="")))</f>
        <v>70</v>
      </c>
      <c r="G100" s="10">
        <f t="shared" si="11"/>
        <v>70</v>
      </c>
      <c r="H100" s="10">
        <v>0</v>
      </c>
      <c r="I100" s="9" t="str">
        <f t="shared" si="13"/>
        <v/>
      </c>
      <c r="J100" s="126" t="s">
        <v>475</v>
      </c>
      <c r="K100" s="9" t="str">
        <f t="shared" si="12"/>
        <v>石川県</v>
      </c>
      <c r="L100" s="126" t="s">
        <v>252</v>
      </c>
      <c r="M100" s="33" t="s">
        <v>542</v>
      </c>
      <c r="N100" s="15" t="s">
        <v>465</v>
      </c>
      <c r="O100" s="19" t="s">
        <v>17</v>
      </c>
      <c r="P100" s="13" t="s">
        <v>1035</v>
      </c>
      <c r="Q100" s="12"/>
      <c r="R100" s="12"/>
      <c r="S100" s="12"/>
      <c r="T100" s="12"/>
      <c r="U100" s="31" t="s">
        <v>610</v>
      </c>
      <c r="Y100" s="126"/>
    </row>
    <row r="101" spans="1:25" collapsed="1" x14ac:dyDescent="0.15">
      <c r="A101" s="30">
        <f t="shared" si="10"/>
        <v>96</v>
      </c>
      <c r="B101" s="10">
        <f>IF($O101="","",COUNTA(O$6:O101))</f>
        <v>67</v>
      </c>
      <c r="C101" s="10" t="str">
        <f>IF(OR($J101&lt;&gt;"地整指定",$R101="○"),"",SUMPRODUCT(($J$6:$J101="地整指定")*($R$6:$R101="")))</f>
        <v/>
      </c>
      <c r="D101" s="10" t="str">
        <f>IF(OR($J101&lt;&gt;"知事指定",$R101="○"),"",SUMPRODUCT(($J$6:$J101="知事指定")*($R$6:$R101="")))</f>
        <v/>
      </c>
      <c r="E101" s="10">
        <v>18</v>
      </c>
      <c r="F101" s="10">
        <f>IF(OR($N101="",$S101="○"),0,SUMPRODUCT(($N$6:$N101&lt;&gt;"")*($S$6:$S101="")))</f>
        <v>71</v>
      </c>
      <c r="G101" s="10">
        <f t="shared" si="11"/>
        <v>1871</v>
      </c>
      <c r="H101" s="10">
        <v>6</v>
      </c>
      <c r="I101" s="9" t="str">
        <f t="shared" si="13"/>
        <v/>
      </c>
      <c r="J101" s="126" t="s">
        <v>475</v>
      </c>
      <c r="K101" s="9" t="str">
        <f t="shared" si="12"/>
        <v>福井県</v>
      </c>
      <c r="L101" s="126" t="s">
        <v>260</v>
      </c>
      <c r="M101" s="33" t="s">
        <v>541</v>
      </c>
      <c r="N101" s="15" t="s">
        <v>465</v>
      </c>
      <c r="O101" s="19" t="s">
        <v>17</v>
      </c>
      <c r="P101" s="13" t="s">
        <v>609</v>
      </c>
      <c r="Q101" s="12" t="s">
        <v>14</v>
      </c>
      <c r="R101" s="12" t="s">
        <v>14</v>
      </c>
      <c r="S101" s="12"/>
      <c r="T101" s="12" t="s">
        <v>14</v>
      </c>
      <c r="U101" s="31" t="s">
        <v>610</v>
      </c>
      <c r="Y101" s="126"/>
    </row>
    <row r="102" spans="1:25" collapsed="1" x14ac:dyDescent="0.15">
      <c r="A102" s="30">
        <f t="shared" si="10"/>
        <v>97</v>
      </c>
      <c r="B102" s="10">
        <f>IF($O102="","",COUNTA(O$6:O102))</f>
        <v>68</v>
      </c>
      <c r="C102" s="10" t="str">
        <f>IF(OR($J102&lt;&gt;"地整指定",$R102="○"),"",SUMPRODUCT(($J$6:$J102="地整指定")*($R$6:$R102="")))</f>
        <v/>
      </c>
      <c r="D102" s="10" t="str">
        <f>IF(OR($J102&lt;&gt;"知事指定",$R102="○"),"",SUMPRODUCT(($J$6:$J102="知事指定")*($R$6:$R102="")))</f>
        <v/>
      </c>
      <c r="E102" s="10">
        <v>0</v>
      </c>
      <c r="F102" s="10">
        <f>IF(OR($N102="",$S102="○"),0,SUMPRODUCT(($N$6:$N102&lt;&gt;"")*($S$6:$S102="")))</f>
        <v>72</v>
      </c>
      <c r="G102" s="10">
        <f t="shared" si="11"/>
        <v>72</v>
      </c>
      <c r="H102" s="10">
        <v>0</v>
      </c>
      <c r="I102" s="9" t="str">
        <f t="shared" si="13"/>
        <v/>
      </c>
      <c r="J102" s="126" t="s">
        <v>475</v>
      </c>
      <c r="K102" s="9" t="str">
        <f t="shared" si="12"/>
        <v>山梨県</v>
      </c>
      <c r="L102" s="126" t="s">
        <v>262</v>
      </c>
      <c r="M102" s="33" t="s">
        <v>540</v>
      </c>
      <c r="N102" s="15">
        <v>0</v>
      </c>
      <c r="O102" s="19" t="s">
        <v>17</v>
      </c>
      <c r="P102" s="13" t="s">
        <v>609</v>
      </c>
      <c r="Q102" s="12" t="s">
        <v>14</v>
      </c>
      <c r="R102" s="12" t="s">
        <v>14</v>
      </c>
      <c r="S102" s="12"/>
      <c r="T102" s="12" t="s">
        <v>14</v>
      </c>
      <c r="U102" s="31" t="s">
        <v>610</v>
      </c>
      <c r="Y102" s="126"/>
    </row>
    <row r="103" spans="1:25" collapsed="1" x14ac:dyDescent="0.15">
      <c r="A103" s="30">
        <f t="shared" si="10"/>
        <v>98</v>
      </c>
      <c r="B103" s="10">
        <f>IF($O103="","",COUNTA(O$6:O103))</f>
        <v>69</v>
      </c>
      <c r="C103" s="10" t="str">
        <f>IF(OR($J103&lt;&gt;"地整指定",$R103="○"),"",SUMPRODUCT(($J$6:$J103="地整指定")*($R$6:$R103="")))</f>
        <v/>
      </c>
      <c r="D103" s="10" t="str">
        <f>IF(OR($J103&lt;&gt;"知事指定",$R103="○"),"",SUMPRODUCT(($J$6:$J103="知事指定")*($R$6:$R103="")))</f>
        <v/>
      </c>
      <c r="E103" s="10">
        <v>20</v>
      </c>
      <c r="F103" s="10">
        <f>IF(OR($N103="",$S103="○"),0,SUMPRODUCT(($N$6:$N103&lt;&gt;"")*($S$6:$S103="")))</f>
        <v>73</v>
      </c>
      <c r="G103" s="10">
        <f t="shared" si="11"/>
        <v>2073</v>
      </c>
      <c r="H103" s="10">
        <v>7</v>
      </c>
      <c r="I103" s="9" t="str">
        <f t="shared" si="13"/>
        <v/>
      </c>
      <c r="J103" s="126" t="s">
        <v>475</v>
      </c>
      <c r="K103" s="9" t="str">
        <f t="shared" si="12"/>
        <v>長野県</v>
      </c>
      <c r="L103" s="126" t="s">
        <v>264</v>
      </c>
      <c r="M103" s="33" t="s">
        <v>538</v>
      </c>
      <c r="N103" s="15" t="s">
        <v>465</v>
      </c>
      <c r="O103" s="19" t="s">
        <v>17</v>
      </c>
      <c r="P103" s="13" t="s">
        <v>609</v>
      </c>
      <c r="Q103" s="12" t="s">
        <v>14</v>
      </c>
      <c r="R103" s="12" t="s">
        <v>14</v>
      </c>
      <c r="S103" s="12"/>
      <c r="T103" s="12" t="s">
        <v>14</v>
      </c>
      <c r="U103" s="31" t="s">
        <v>610</v>
      </c>
      <c r="Y103" s="126"/>
    </row>
    <row r="104" spans="1:25" collapsed="1" x14ac:dyDescent="0.15">
      <c r="A104" s="30">
        <f t="shared" si="10"/>
        <v>99</v>
      </c>
      <c r="B104" s="10" t="str">
        <f>IF($O104="","",COUNTA(O$6:O104))</f>
        <v/>
      </c>
      <c r="C104" s="10" t="str">
        <f>IF(OR($J104&lt;&gt;"地整指定",$R104="○"),"",SUMPRODUCT(($J$6:$J104="地整指定")*($R$6:$R104="")))</f>
        <v/>
      </c>
      <c r="D104" s="10">
        <f>IF(OR($J104&lt;&gt;"知事指定",$R104="○"),"",SUMPRODUCT(($J$6:$J104="知事指定")*($R$6:$R104="")))</f>
        <v>12</v>
      </c>
      <c r="E104" s="10">
        <v>0</v>
      </c>
      <c r="F104" s="10">
        <f>IF(OR($N104="",$S104="○"),0,SUMPRODUCT(($N$6:$N104&lt;&gt;"")*($S$6:$S104="")))</f>
        <v>74</v>
      </c>
      <c r="G104" s="10">
        <f t="shared" si="11"/>
        <v>74</v>
      </c>
      <c r="H104" s="10">
        <v>0</v>
      </c>
      <c r="I104" s="9" t="str">
        <f t="shared" si="13"/>
        <v/>
      </c>
      <c r="J104" s="126" t="s">
        <v>475</v>
      </c>
      <c r="K104" s="9" t="str">
        <f t="shared" si="12"/>
        <v>岐阜県</v>
      </c>
      <c r="L104" s="126" t="s">
        <v>272</v>
      </c>
      <c r="M104" s="33" t="s">
        <v>536</v>
      </c>
      <c r="N104" s="15">
        <v>0</v>
      </c>
      <c r="O104" s="19"/>
      <c r="P104" s="13">
        <v>0</v>
      </c>
      <c r="Q104" s="12" t="s">
        <v>18</v>
      </c>
      <c r="R104" s="12" t="s">
        <v>18</v>
      </c>
      <c r="S104" s="12"/>
      <c r="T104" s="12"/>
      <c r="U104" s="31"/>
      <c r="Y104" s="126"/>
    </row>
    <row r="105" spans="1:25" collapsed="1" x14ac:dyDescent="0.15">
      <c r="A105" s="30">
        <f t="shared" si="10"/>
        <v>100</v>
      </c>
      <c r="B105" s="10" t="str">
        <f>IF($O105="","",COUNTA(O$6:O105))</f>
        <v/>
      </c>
      <c r="C105" s="10" t="str">
        <f>IF(OR($J105&lt;&gt;"地整指定",$R105="○"),"",SUMPRODUCT(($J$6:$J105="地整指定")*($R$6:$R105="")))</f>
        <v/>
      </c>
      <c r="D105" s="10" t="str">
        <f>IF(OR($J105&lt;&gt;"知事指定",$R105="○"),"",SUMPRODUCT(($J$6:$J105="知事指定")*($R$6:$R105="")))</f>
        <v/>
      </c>
      <c r="E105" s="10">
        <v>0</v>
      </c>
      <c r="F105" s="10">
        <f>IF(OR($N105="",$S105="○"),0,SUMPRODUCT(($N$6:$N105&lt;&gt;"")*($S$6:$S105="")))</f>
        <v>75</v>
      </c>
      <c r="G105" s="10">
        <f t="shared" si="11"/>
        <v>75</v>
      </c>
      <c r="H105" s="10">
        <v>0</v>
      </c>
      <c r="I105" s="9" t="str">
        <f t="shared" si="13"/>
        <v/>
      </c>
      <c r="J105" s="126" t="s">
        <v>475</v>
      </c>
      <c r="K105" s="9" t="str">
        <f t="shared" si="12"/>
        <v>愛知県</v>
      </c>
      <c r="L105" s="126" t="s">
        <v>295</v>
      </c>
      <c r="M105" s="33" t="s">
        <v>531</v>
      </c>
      <c r="N105" s="15">
        <v>0</v>
      </c>
      <c r="O105" s="19"/>
      <c r="P105" s="13" t="s">
        <v>609</v>
      </c>
      <c r="Q105" s="12" t="s">
        <v>14</v>
      </c>
      <c r="R105" s="12" t="s">
        <v>14</v>
      </c>
      <c r="S105" s="12"/>
      <c r="T105" s="12" t="s">
        <v>14</v>
      </c>
      <c r="U105" s="31" t="s">
        <v>610</v>
      </c>
      <c r="Y105" s="126"/>
    </row>
    <row r="106" spans="1:25" collapsed="1" x14ac:dyDescent="0.15">
      <c r="A106" s="30">
        <f t="shared" si="10"/>
        <v>101</v>
      </c>
      <c r="B106" s="10" t="str">
        <f>IF($O106="","",COUNTA(O$6:O106))</f>
        <v/>
      </c>
      <c r="C106" s="10" t="str">
        <f>IF(OR($J106&lt;&gt;"地整指定",$R106="○"),"",SUMPRODUCT(($J$6:$J106="地整指定")*($R$6:$R106="")))</f>
        <v/>
      </c>
      <c r="D106" s="10">
        <f>IF(OR($J106&lt;&gt;"知事指定",$R106="○"),"",SUMPRODUCT(($J$6:$J106="知事指定")*($R$6:$R106="")))</f>
        <v>13</v>
      </c>
      <c r="E106" s="10">
        <v>0</v>
      </c>
      <c r="F106" s="10">
        <f>IF(OR($N106="",$S106="○"),0,SUMPRODUCT(($N$6:$N106&lt;&gt;"")*($S$6:$S106="")))</f>
        <v>76</v>
      </c>
      <c r="G106" s="10">
        <f t="shared" si="11"/>
        <v>76</v>
      </c>
      <c r="H106" s="10">
        <v>0</v>
      </c>
      <c r="I106" s="9" t="str">
        <f t="shared" si="13"/>
        <v/>
      </c>
      <c r="J106" s="126" t="s">
        <v>475</v>
      </c>
      <c r="K106" s="9" t="str">
        <f t="shared" si="12"/>
        <v>〃</v>
      </c>
      <c r="L106" s="126" t="s">
        <v>295</v>
      </c>
      <c r="M106" s="33" t="s">
        <v>530</v>
      </c>
      <c r="N106" s="15">
        <v>0</v>
      </c>
      <c r="O106" s="19"/>
      <c r="P106" s="13">
        <v>0</v>
      </c>
      <c r="Q106" s="12" t="s">
        <v>18</v>
      </c>
      <c r="R106" s="12" t="s">
        <v>18</v>
      </c>
      <c r="S106" s="12"/>
      <c r="T106" s="12"/>
      <c r="U106" s="31"/>
      <c r="Y106" s="126"/>
    </row>
    <row r="107" spans="1:25" collapsed="1" x14ac:dyDescent="0.15">
      <c r="A107" s="30">
        <f t="shared" si="10"/>
        <v>102</v>
      </c>
      <c r="B107" s="10">
        <f>IF($O107="","",COUNTA(O$6:O107))</f>
        <v>70</v>
      </c>
      <c r="C107" s="10" t="str">
        <f>IF(OR($J107&lt;&gt;"地整指定",$R107="○"),"",SUMPRODUCT(($J$6:$J107="地整指定")*($R$6:$R107="")))</f>
        <v/>
      </c>
      <c r="D107" s="10" t="str">
        <f>IF(OR($J107&lt;&gt;"知事指定",$R107="○"),"",SUMPRODUCT(($J$6:$J107="知事指定")*($R$6:$R107="")))</f>
        <v/>
      </c>
      <c r="E107" s="10">
        <v>0</v>
      </c>
      <c r="F107" s="10">
        <f>IF(OR($N107="",$S107="○"),0,SUMPRODUCT(($N$6:$N107&lt;&gt;"")*($S$6:$S107="")))</f>
        <v>77</v>
      </c>
      <c r="G107" s="10">
        <f t="shared" si="11"/>
        <v>77</v>
      </c>
      <c r="H107" s="10">
        <v>0</v>
      </c>
      <c r="I107" s="9" t="str">
        <f t="shared" si="13"/>
        <v/>
      </c>
      <c r="J107" s="126" t="s">
        <v>475</v>
      </c>
      <c r="K107" s="9" t="str">
        <f t="shared" si="12"/>
        <v>三重県</v>
      </c>
      <c r="L107" s="126" t="s">
        <v>313</v>
      </c>
      <c r="M107" s="33" t="s">
        <v>528</v>
      </c>
      <c r="N107" s="15">
        <v>0</v>
      </c>
      <c r="O107" s="19" t="s">
        <v>17</v>
      </c>
      <c r="P107" s="13">
        <v>0</v>
      </c>
      <c r="Q107" s="12" t="s">
        <v>14</v>
      </c>
      <c r="R107" s="12" t="s">
        <v>14</v>
      </c>
      <c r="S107" s="12"/>
      <c r="T107" s="12" t="s">
        <v>14</v>
      </c>
      <c r="U107" s="31"/>
      <c r="Y107" s="126"/>
    </row>
    <row r="108" spans="1:25" collapsed="1" x14ac:dyDescent="0.15">
      <c r="A108" s="30">
        <f t="shared" si="10"/>
        <v>103</v>
      </c>
      <c r="B108" s="10" t="str">
        <f>IF($O108="","",COUNTA(O$6:O108))</f>
        <v/>
      </c>
      <c r="C108" s="10" t="str">
        <f>IF(OR($J108&lt;&gt;"地整指定",$R108="○"),"",SUMPRODUCT(($J$6:$J108="地整指定")*($R$6:$R108="")))</f>
        <v/>
      </c>
      <c r="D108" s="10" t="str">
        <f>IF(OR($J108&lt;&gt;"知事指定",$R108="○"),"",SUMPRODUCT(($J$6:$J108="知事指定")*($R$6:$R108="")))</f>
        <v/>
      </c>
      <c r="E108" s="10">
        <v>0</v>
      </c>
      <c r="F108" s="10">
        <f>IF(OR($N108="",$S108="○"),0,SUMPRODUCT(($N$6:$N108&lt;&gt;"")*($S$6:$S108="")))</f>
        <v>78</v>
      </c>
      <c r="G108" s="10">
        <f t="shared" si="11"/>
        <v>78</v>
      </c>
      <c r="H108" s="10">
        <v>0</v>
      </c>
      <c r="I108" s="9" t="str">
        <f t="shared" si="13"/>
        <v/>
      </c>
      <c r="J108" s="126" t="s">
        <v>475</v>
      </c>
      <c r="K108" s="9" t="str">
        <f t="shared" si="12"/>
        <v>〃</v>
      </c>
      <c r="L108" s="126" t="s">
        <v>313</v>
      </c>
      <c r="M108" s="33" t="s">
        <v>527</v>
      </c>
      <c r="N108" s="15">
        <v>0</v>
      </c>
      <c r="O108" s="19"/>
      <c r="P108" s="13">
        <v>0</v>
      </c>
      <c r="Q108" s="12" t="s">
        <v>14</v>
      </c>
      <c r="R108" s="12" t="s">
        <v>14</v>
      </c>
      <c r="S108" s="12"/>
      <c r="T108" s="12" t="s">
        <v>14</v>
      </c>
      <c r="U108" s="31"/>
      <c r="Y108" s="126"/>
    </row>
    <row r="109" spans="1:25" collapsed="1" x14ac:dyDescent="0.15">
      <c r="A109" s="30">
        <f t="shared" si="10"/>
        <v>104</v>
      </c>
      <c r="B109" s="10">
        <f>IF($O109="","",COUNTA(O$6:O109))</f>
        <v>71</v>
      </c>
      <c r="C109" s="10" t="str">
        <f>IF(OR($J109&lt;&gt;"地整指定",$R109="○"),"",SUMPRODUCT(($J$6:$J109="地整指定")*($R$6:$R109="")))</f>
        <v/>
      </c>
      <c r="D109" s="10" t="str">
        <f>IF(OR($J109&lt;&gt;"知事指定",$R109="○"),"",SUMPRODUCT(($J$6:$J109="知事指定")*($R$6:$R109="")))</f>
        <v/>
      </c>
      <c r="E109" s="10">
        <v>0</v>
      </c>
      <c r="F109" s="10">
        <f>IF(OR($N109="",$S109="○"),0,SUMPRODUCT(($N$6:$N109&lt;&gt;"")*($S$6:$S109="")))</f>
        <v>79</v>
      </c>
      <c r="G109" s="10">
        <f t="shared" si="11"/>
        <v>79</v>
      </c>
      <c r="H109" s="10">
        <v>0</v>
      </c>
      <c r="I109" s="9" t="str">
        <f t="shared" si="13"/>
        <v/>
      </c>
      <c r="J109" s="126" t="s">
        <v>475</v>
      </c>
      <c r="K109" s="9" t="str">
        <f t="shared" si="12"/>
        <v>滋賀県</v>
      </c>
      <c r="L109" s="126" t="s">
        <v>322</v>
      </c>
      <c r="M109" s="33" t="s">
        <v>525</v>
      </c>
      <c r="N109" s="15">
        <v>0</v>
      </c>
      <c r="O109" s="19" t="s">
        <v>17</v>
      </c>
      <c r="P109" s="13" t="s">
        <v>609</v>
      </c>
      <c r="Q109" s="12" t="s">
        <v>14</v>
      </c>
      <c r="R109" s="12" t="s">
        <v>14</v>
      </c>
      <c r="S109" s="12"/>
      <c r="T109" s="12" t="s">
        <v>14</v>
      </c>
      <c r="U109" s="31" t="s">
        <v>610</v>
      </c>
      <c r="Y109" s="126"/>
    </row>
    <row r="110" spans="1:25" collapsed="1" x14ac:dyDescent="0.15">
      <c r="A110" s="30">
        <f t="shared" si="10"/>
        <v>105</v>
      </c>
      <c r="B110" s="10">
        <f>IF($O110="","",COUNTA(O$6:O110))</f>
        <v>72</v>
      </c>
      <c r="C110" s="10" t="str">
        <f>IF(OR($J110&lt;&gt;"地整指定",$R110="○"),"",SUMPRODUCT(($J$6:$J110="地整指定")*($R$6:$R110="")))</f>
        <v/>
      </c>
      <c r="D110" s="10" t="str">
        <f>IF(OR($J110&lt;&gt;"知事指定",$R110="○"),"",SUMPRODUCT(($J$6:$J110="知事指定")*($R$6:$R110="")))</f>
        <v/>
      </c>
      <c r="E110" s="10">
        <v>0</v>
      </c>
      <c r="F110" s="10">
        <f>IF(OR($N110="",$S110="○"),0,SUMPRODUCT(($N$6:$N110&lt;&gt;"")*($S$6:$S110="")))</f>
        <v>80</v>
      </c>
      <c r="G110" s="10">
        <f t="shared" si="11"/>
        <v>80</v>
      </c>
      <c r="H110" s="10">
        <v>0</v>
      </c>
      <c r="I110" s="9" t="str">
        <f t="shared" si="13"/>
        <v/>
      </c>
      <c r="J110" s="126" t="s">
        <v>475</v>
      </c>
      <c r="K110" s="9" t="str">
        <f t="shared" si="12"/>
        <v>京都府</v>
      </c>
      <c r="L110" s="126" t="s">
        <v>330</v>
      </c>
      <c r="M110" s="33" t="s">
        <v>524</v>
      </c>
      <c r="N110" s="15">
        <v>0</v>
      </c>
      <c r="O110" s="19" t="s">
        <v>17</v>
      </c>
      <c r="P110" s="13" t="s">
        <v>609</v>
      </c>
      <c r="Q110" s="12" t="s">
        <v>14</v>
      </c>
      <c r="R110" s="12" t="s">
        <v>14</v>
      </c>
      <c r="S110" s="12"/>
      <c r="T110" s="12" t="s">
        <v>1003</v>
      </c>
      <c r="U110" s="31" t="s">
        <v>610</v>
      </c>
      <c r="Y110" s="126"/>
    </row>
    <row r="111" spans="1:25" collapsed="1" x14ac:dyDescent="0.15">
      <c r="A111" s="30">
        <f t="shared" si="10"/>
        <v>106</v>
      </c>
      <c r="B111" s="10" t="str">
        <f>IF($O111="","",COUNTA(O$6:O111))</f>
        <v/>
      </c>
      <c r="C111" s="10" t="str">
        <f>IF(OR($J111&lt;&gt;"地整指定",$R111="○"),"",SUMPRODUCT(($J$6:$J111="地整指定")*($R$6:$R111="")))</f>
        <v/>
      </c>
      <c r="D111" s="10" t="str">
        <f>IF(OR($J111&lt;&gt;"知事指定",$R111="○"),"",SUMPRODUCT(($J$6:$J111="知事指定")*($R$6:$R111="")))</f>
        <v/>
      </c>
      <c r="E111" s="10">
        <v>0</v>
      </c>
      <c r="F111" s="10">
        <f>IF(OR($N111="",$S111="○"),0,SUMPRODUCT(($N$6:$N111&lt;&gt;"")*($S$6:$S111="")))</f>
        <v>81</v>
      </c>
      <c r="G111" s="10">
        <f t="shared" si="11"/>
        <v>81</v>
      </c>
      <c r="H111" s="10">
        <v>0</v>
      </c>
      <c r="I111" s="9" t="str">
        <f t="shared" si="13"/>
        <v/>
      </c>
      <c r="J111" s="126" t="s">
        <v>475</v>
      </c>
      <c r="K111" s="9" t="str">
        <f t="shared" si="12"/>
        <v>〃</v>
      </c>
      <c r="L111" s="126" t="s">
        <v>330</v>
      </c>
      <c r="M111" s="33" t="s">
        <v>522</v>
      </c>
      <c r="N111" s="15">
        <v>0</v>
      </c>
      <c r="O111" s="19"/>
      <c r="P111" s="13" t="s">
        <v>609</v>
      </c>
      <c r="Q111" s="12" t="s">
        <v>14</v>
      </c>
      <c r="R111" s="12" t="s">
        <v>14</v>
      </c>
      <c r="S111" s="12"/>
      <c r="T111" s="12" t="s">
        <v>14</v>
      </c>
      <c r="U111" s="31" t="s">
        <v>610</v>
      </c>
      <c r="Y111" s="126"/>
    </row>
    <row r="112" spans="1:25" collapsed="1" x14ac:dyDescent="0.15">
      <c r="A112" s="30">
        <f t="shared" si="10"/>
        <v>107</v>
      </c>
      <c r="B112" s="10">
        <f>IF($O112="","",COUNTA(O$6:O112))</f>
        <v>73</v>
      </c>
      <c r="C112" s="10" t="str">
        <f>IF(OR($J112&lt;&gt;"地整指定",$R112="○"),"",SUMPRODUCT(($J$6:$J112="地整指定")*($R$6:$R112="")))</f>
        <v/>
      </c>
      <c r="D112" s="10" t="str">
        <f>IF(OR($J112&lt;&gt;"知事指定",$R112="○"),"",SUMPRODUCT(($J$6:$J112="知事指定")*($R$6:$R112="")))</f>
        <v/>
      </c>
      <c r="E112" s="10">
        <v>0</v>
      </c>
      <c r="F112" s="10">
        <f>IF(OR($N112="",$S112="○"),0,SUMPRODUCT(($N$6:$N112&lt;&gt;"")*($S$6:$S112="")))</f>
        <v>0</v>
      </c>
      <c r="G112" s="10">
        <f t="shared" si="11"/>
        <v>0</v>
      </c>
      <c r="H112" s="10">
        <v>0</v>
      </c>
      <c r="I112" s="9" t="str">
        <f t="shared" si="13"/>
        <v/>
      </c>
      <c r="J112" s="126" t="s">
        <v>475</v>
      </c>
      <c r="K112" s="9" t="str">
        <f t="shared" si="12"/>
        <v>大阪府</v>
      </c>
      <c r="L112" s="126" t="s">
        <v>333</v>
      </c>
      <c r="M112" s="33" t="s">
        <v>509</v>
      </c>
      <c r="N112" s="15" t="s">
        <v>465</v>
      </c>
      <c r="O112" s="19" t="s">
        <v>17</v>
      </c>
      <c r="P112" s="13" t="s">
        <v>609</v>
      </c>
      <c r="Q112" s="12" t="s">
        <v>14</v>
      </c>
      <c r="R112" s="12" t="s">
        <v>14</v>
      </c>
      <c r="S112" s="12" t="s">
        <v>14</v>
      </c>
      <c r="T112" s="12" t="s">
        <v>14</v>
      </c>
      <c r="U112" s="31" t="s">
        <v>1059</v>
      </c>
      <c r="Y112" s="126"/>
    </row>
    <row r="113" spans="1:25" collapsed="1" x14ac:dyDescent="0.15">
      <c r="A113" s="30">
        <f t="shared" si="10"/>
        <v>108</v>
      </c>
      <c r="B113" s="10">
        <f>IF($O113="","",COUNTA(O$6:O113))</f>
        <v>74</v>
      </c>
      <c r="C113" s="10" t="str">
        <f>IF(OR($J113&lt;&gt;"地整指定",$R113="○"),"",SUMPRODUCT(($J$6:$J113="地整指定")*($R$6:$R113="")))</f>
        <v/>
      </c>
      <c r="D113" s="10" t="str">
        <f>IF(OR($J113&lt;&gt;"知事指定",$R113="○"),"",SUMPRODUCT(($J$6:$J113="知事指定")*($R$6:$R113="")))</f>
        <v/>
      </c>
      <c r="E113" s="10">
        <v>0</v>
      </c>
      <c r="F113" s="10">
        <f>IF(OR($N113="",$S113="○"),0,SUMPRODUCT(($N$6:$N113&lt;&gt;"")*($S$6:$S113="")))</f>
        <v>82</v>
      </c>
      <c r="G113" s="10">
        <f t="shared" si="11"/>
        <v>82</v>
      </c>
      <c r="H113" s="10">
        <v>0</v>
      </c>
      <c r="I113" s="9" t="str">
        <f t="shared" si="13"/>
        <v/>
      </c>
      <c r="J113" s="126" t="s">
        <v>475</v>
      </c>
      <c r="K113" s="9" t="str">
        <f t="shared" si="12"/>
        <v>兵庫県</v>
      </c>
      <c r="L113" s="126" t="s">
        <v>351</v>
      </c>
      <c r="M113" s="33" t="s">
        <v>505</v>
      </c>
      <c r="N113" s="15">
        <v>0</v>
      </c>
      <c r="O113" s="19" t="s">
        <v>17</v>
      </c>
      <c r="P113" s="13">
        <v>0</v>
      </c>
      <c r="Q113" s="12" t="s">
        <v>14</v>
      </c>
      <c r="R113" s="12" t="s">
        <v>14</v>
      </c>
      <c r="S113" s="12"/>
      <c r="T113" s="12" t="s">
        <v>14</v>
      </c>
      <c r="U113" s="31"/>
      <c r="Y113" s="126"/>
    </row>
    <row r="114" spans="1:25" collapsed="1" x14ac:dyDescent="0.15">
      <c r="A114" s="30">
        <f t="shared" si="10"/>
        <v>109</v>
      </c>
      <c r="B114" s="10" t="str">
        <f>IF($O114="","",COUNTA(O$6:O114))</f>
        <v/>
      </c>
      <c r="C114" s="10" t="str">
        <f>IF(OR($J114&lt;&gt;"地整指定",$R114="○"),"",SUMPRODUCT(($J$6:$J114="地整指定")*($R$6:$R114="")))</f>
        <v/>
      </c>
      <c r="D114" s="10">
        <f>IF(OR($J114&lt;&gt;"知事指定",$R114="○"),"",SUMPRODUCT(($J$6:$J114="知事指定")*($R$6:$R114="")))</f>
        <v>14</v>
      </c>
      <c r="E114" s="10">
        <v>0</v>
      </c>
      <c r="F114" s="10">
        <f>IF(OR($N114="",$S114="○"),0,SUMPRODUCT(($N$6:$N114&lt;&gt;"")*($S$6:$S114="")))</f>
        <v>83</v>
      </c>
      <c r="G114" s="10">
        <f t="shared" si="11"/>
        <v>83</v>
      </c>
      <c r="H114" s="10">
        <v>0</v>
      </c>
      <c r="I114" s="9" t="str">
        <f t="shared" si="13"/>
        <v/>
      </c>
      <c r="J114" s="126" t="s">
        <v>475</v>
      </c>
      <c r="K114" s="9" t="str">
        <f t="shared" si="12"/>
        <v>和歌山県</v>
      </c>
      <c r="L114" s="126" t="s">
        <v>368</v>
      </c>
      <c r="M114" s="33" t="s">
        <v>502</v>
      </c>
      <c r="N114" s="15">
        <v>0</v>
      </c>
      <c r="O114" s="19"/>
      <c r="P114" s="13">
        <v>0</v>
      </c>
      <c r="Q114" s="12" t="s">
        <v>18</v>
      </c>
      <c r="R114" s="12" t="s">
        <v>18</v>
      </c>
      <c r="S114" s="12"/>
      <c r="T114" s="12"/>
      <c r="U114" s="31"/>
      <c r="Y114" s="126"/>
    </row>
    <row r="115" spans="1:25" collapsed="1" x14ac:dyDescent="0.15">
      <c r="A115" s="30">
        <f t="shared" si="10"/>
        <v>110</v>
      </c>
      <c r="B115" s="10" t="str">
        <f>IF($O115="","",COUNTA(O$6:O115))</f>
        <v/>
      </c>
      <c r="C115" s="10" t="str">
        <f>IF(OR($J115&lt;&gt;"地整指定",$R115="○"),"",SUMPRODUCT(($J$6:$J115="地整指定")*($R$6:$R115="")))</f>
        <v/>
      </c>
      <c r="D115" s="10">
        <f>IF(OR($J115&lt;&gt;"知事指定",$R115="○"),"",SUMPRODUCT(($J$6:$J115="知事指定")*($R$6:$R115="")))</f>
        <v>15</v>
      </c>
      <c r="E115" s="10">
        <v>0</v>
      </c>
      <c r="F115" s="10">
        <f>IF(OR($N115="",$S115="○"),0,SUMPRODUCT(($N$6:$N115&lt;&gt;"")*($S$6:$S115="")))</f>
        <v>84</v>
      </c>
      <c r="G115" s="10">
        <f t="shared" si="11"/>
        <v>84</v>
      </c>
      <c r="H115" s="10">
        <v>0</v>
      </c>
      <c r="I115" s="9" t="str">
        <f t="shared" si="13"/>
        <v/>
      </c>
      <c r="J115" s="126" t="s">
        <v>475</v>
      </c>
      <c r="K115" s="9" t="str">
        <f t="shared" si="12"/>
        <v>鳥取県</v>
      </c>
      <c r="L115" s="126" t="s">
        <v>370</v>
      </c>
      <c r="M115" s="33" t="s">
        <v>501</v>
      </c>
      <c r="N115" s="15">
        <v>0</v>
      </c>
      <c r="O115" s="19"/>
      <c r="P115" s="13">
        <v>0</v>
      </c>
      <c r="Q115" s="12" t="s">
        <v>18</v>
      </c>
      <c r="R115" s="12" t="s">
        <v>18</v>
      </c>
      <c r="S115" s="12"/>
      <c r="T115" s="12"/>
      <c r="U115" s="31"/>
      <c r="Y115" s="126"/>
    </row>
    <row r="116" spans="1:25" collapsed="1" x14ac:dyDescent="0.15">
      <c r="A116" s="30">
        <f t="shared" si="10"/>
        <v>111</v>
      </c>
      <c r="B116" s="10" t="str">
        <f>IF($O116="","",COUNTA(O$6:O116))</f>
        <v/>
      </c>
      <c r="C116" s="10" t="str">
        <f>IF(OR($J116&lt;&gt;"地整指定",$R116="○"),"",SUMPRODUCT(($J$6:$J116="地整指定")*($R$6:$R116="")))</f>
        <v/>
      </c>
      <c r="D116" s="10" t="str">
        <f>IF(OR($J116&lt;&gt;"知事指定",$R116="○"),"",SUMPRODUCT(($J$6:$J116="知事指定")*($R$6:$R116="")))</f>
        <v/>
      </c>
      <c r="E116" s="10">
        <v>0</v>
      </c>
      <c r="F116" s="10">
        <f>IF(OR($N116="",$S116="○"),0,SUMPRODUCT(($N$6:$N116&lt;&gt;"")*($S$6:$S116="")))</f>
        <v>85</v>
      </c>
      <c r="G116" s="10">
        <f t="shared" si="11"/>
        <v>85</v>
      </c>
      <c r="H116" s="10">
        <v>0</v>
      </c>
      <c r="I116" s="9" t="str">
        <f t="shared" si="13"/>
        <v/>
      </c>
      <c r="J116" s="126" t="s">
        <v>475</v>
      </c>
      <c r="K116" s="9" t="str">
        <f t="shared" si="12"/>
        <v>島根県</v>
      </c>
      <c r="L116" s="126" t="s">
        <v>375</v>
      </c>
      <c r="M116" s="33" t="s">
        <v>500</v>
      </c>
      <c r="N116" s="15">
        <v>0</v>
      </c>
      <c r="O116" s="19"/>
      <c r="P116" s="13" t="s">
        <v>609</v>
      </c>
      <c r="Q116" s="12" t="s">
        <v>14</v>
      </c>
      <c r="R116" s="12" t="s">
        <v>14</v>
      </c>
      <c r="S116" s="12"/>
      <c r="T116" s="12"/>
      <c r="U116" s="31" t="s">
        <v>610</v>
      </c>
      <c r="Y116" s="126"/>
    </row>
    <row r="117" spans="1:25" collapsed="1" x14ac:dyDescent="0.15">
      <c r="A117" s="30">
        <f t="shared" si="10"/>
        <v>112</v>
      </c>
      <c r="B117" s="10" t="str">
        <f>IF($O117="","",COUNTA(O$6:O117))</f>
        <v/>
      </c>
      <c r="C117" s="10" t="str">
        <f>IF(OR($J117&lt;&gt;"地整指定",$R117="○"),"",SUMPRODUCT(($J$6:$J117="地整指定")*($R$6:$R117="")))</f>
        <v/>
      </c>
      <c r="D117" s="10" t="str">
        <f>IF(OR($J117&lt;&gt;"知事指定",$R117="○"),"",SUMPRODUCT(($J$6:$J117="知事指定")*($R$6:$R117="")))</f>
        <v/>
      </c>
      <c r="E117" s="10">
        <v>0</v>
      </c>
      <c r="F117" s="10">
        <f>IF(OR($N117="",$S117="○"),0,SUMPRODUCT(($N$6:$N117&lt;&gt;"")*($S$6:$S117="")))</f>
        <v>0</v>
      </c>
      <c r="G117" s="10">
        <f t="shared" si="11"/>
        <v>0</v>
      </c>
      <c r="H117" s="10">
        <v>0</v>
      </c>
      <c r="I117" s="9" t="str">
        <f t="shared" si="13"/>
        <v/>
      </c>
      <c r="J117" s="126" t="s">
        <v>475</v>
      </c>
      <c r="K117" s="9" t="str">
        <f t="shared" si="12"/>
        <v>岡山県</v>
      </c>
      <c r="L117" s="126" t="s">
        <v>384</v>
      </c>
      <c r="M117" s="33" t="s">
        <v>499</v>
      </c>
      <c r="N117" s="15" t="s">
        <v>465</v>
      </c>
      <c r="O117" s="19"/>
      <c r="P117" s="13" t="s">
        <v>609</v>
      </c>
      <c r="Q117" s="12" t="s">
        <v>14</v>
      </c>
      <c r="R117" s="12" t="s">
        <v>14</v>
      </c>
      <c r="S117" s="12" t="s">
        <v>14</v>
      </c>
      <c r="T117" s="12" t="s">
        <v>14</v>
      </c>
      <c r="U117" s="31" t="s">
        <v>610</v>
      </c>
      <c r="Y117" s="126"/>
    </row>
    <row r="118" spans="1:25" collapsed="1" x14ac:dyDescent="0.15">
      <c r="A118" s="30">
        <f t="shared" si="10"/>
        <v>113</v>
      </c>
      <c r="B118" s="10">
        <f>IF($O118="","",COUNTA(O$6:O118))</f>
        <v>75</v>
      </c>
      <c r="C118" s="10" t="str">
        <f>IF(OR($J118&lt;&gt;"地整指定",$R118="○"),"",SUMPRODUCT(($J$6:$J118="地整指定")*($R$6:$R118="")))</f>
        <v/>
      </c>
      <c r="D118" s="10" t="str">
        <f>IF(OR($J118&lt;&gt;"知事指定",$R118="○"),"",SUMPRODUCT(($J$6:$J118="知事指定")*($R$6:$R118="")))</f>
        <v/>
      </c>
      <c r="E118" s="10">
        <v>0</v>
      </c>
      <c r="F118" s="10">
        <f>IF(OR($N118="",$S118="○"),0,SUMPRODUCT(($N$6:$N118&lt;&gt;"")*($S$6:$S118="")))</f>
        <v>86</v>
      </c>
      <c r="G118" s="10">
        <f t="shared" si="11"/>
        <v>86</v>
      </c>
      <c r="H118" s="10">
        <v>0</v>
      </c>
      <c r="I118" s="9" t="str">
        <f t="shared" si="13"/>
        <v/>
      </c>
      <c r="J118" s="126" t="s">
        <v>475</v>
      </c>
      <c r="K118" s="9" t="str">
        <f t="shared" si="12"/>
        <v>広島県</v>
      </c>
      <c r="L118" s="126" t="s">
        <v>392</v>
      </c>
      <c r="M118" s="33" t="s">
        <v>495</v>
      </c>
      <c r="N118" s="15">
        <v>0</v>
      </c>
      <c r="O118" s="19" t="s">
        <v>17</v>
      </c>
      <c r="P118" s="13" t="s">
        <v>609</v>
      </c>
      <c r="Q118" s="12" t="s">
        <v>14</v>
      </c>
      <c r="R118" s="12" t="s">
        <v>14</v>
      </c>
      <c r="S118" s="12"/>
      <c r="T118" s="12" t="s">
        <v>14</v>
      </c>
      <c r="U118" s="31" t="s">
        <v>610</v>
      </c>
      <c r="Y118" s="126"/>
    </row>
    <row r="119" spans="1:25" collapsed="1" x14ac:dyDescent="0.15">
      <c r="A119" s="30">
        <f t="shared" si="10"/>
        <v>114</v>
      </c>
      <c r="B119" s="10" t="str">
        <f>IF($O119="","",COUNTA(O$6:O119))</f>
        <v/>
      </c>
      <c r="C119" s="10" t="str">
        <f>IF(OR($J119&lt;&gt;"地整指定",$R119="○"),"",SUMPRODUCT(($J$6:$J119="地整指定")*($R$6:$R119="")))</f>
        <v/>
      </c>
      <c r="D119" s="10">
        <f>IF(OR($J119&lt;&gt;"知事指定",$R119="○"),"",SUMPRODUCT(($J$6:$J119="知事指定")*($R$6:$R119="")))</f>
        <v>16</v>
      </c>
      <c r="E119" s="10">
        <v>35</v>
      </c>
      <c r="F119" s="10">
        <f>IF(OR($N119="",$S119="○"),0,SUMPRODUCT(($N$6:$N119&lt;&gt;"")*($S$6:$S119="")))</f>
        <v>87</v>
      </c>
      <c r="G119" s="10">
        <f t="shared" si="11"/>
        <v>3587</v>
      </c>
      <c r="H119" s="10">
        <v>9</v>
      </c>
      <c r="I119" s="9" t="str">
        <f t="shared" si="13"/>
        <v/>
      </c>
      <c r="J119" s="126" t="s">
        <v>475</v>
      </c>
      <c r="K119" s="9" t="str">
        <f t="shared" si="12"/>
        <v>山口県</v>
      </c>
      <c r="L119" s="126" t="s">
        <v>401</v>
      </c>
      <c r="M119" s="33" t="s">
        <v>493</v>
      </c>
      <c r="N119" s="15" t="s">
        <v>465</v>
      </c>
      <c r="O119" s="19"/>
      <c r="P119" s="13">
        <v>0</v>
      </c>
      <c r="Q119" s="12" t="s">
        <v>18</v>
      </c>
      <c r="R119" s="12" t="s">
        <v>18</v>
      </c>
      <c r="S119" s="12"/>
      <c r="T119" s="12"/>
      <c r="U119" s="31"/>
      <c r="Y119" s="126"/>
    </row>
    <row r="120" spans="1:25" collapsed="1" x14ac:dyDescent="0.15">
      <c r="A120" s="30">
        <f t="shared" si="10"/>
        <v>115</v>
      </c>
      <c r="B120" s="10" t="str">
        <f>IF($O120="","",COUNTA(O$6:O120))</f>
        <v/>
      </c>
      <c r="C120" s="10" t="str">
        <f>IF(OR($J120&lt;&gt;"地整指定",$R120="○"),"",SUMPRODUCT(($J$6:$J120="地整指定")*($R$6:$R120="")))</f>
        <v/>
      </c>
      <c r="D120" s="10" t="str">
        <f>IF(OR($J120&lt;&gt;"知事指定",$R120="○"),"",SUMPRODUCT(($J$6:$J120="知事指定")*($R$6:$R120="")))</f>
        <v/>
      </c>
      <c r="E120" s="10">
        <v>0</v>
      </c>
      <c r="F120" s="10">
        <f>IF(OR($N120="",$S120="○"),0,SUMPRODUCT(($N$6:$N120&lt;&gt;"")*($S$6:$S120="")))</f>
        <v>88</v>
      </c>
      <c r="G120" s="10">
        <f t="shared" si="11"/>
        <v>88</v>
      </c>
      <c r="H120" s="10">
        <v>0</v>
      </c>
      <c r="I120" s="9" t="str">
        <f t="shared" si="13"/>
        <v/>
      </c>
      <c r="J120" s="126" t="s">
        <v>475</v>
      </c>
      <c r="K120" s="9" t="str">
        <f t="shared" si="12"/>
        <v>徳島県</v>
      </c>
      <c r="L120" s="126" t="s">
        <v>411</v>
      </c>
      <c r="M120" s="33" t="s">
        <v>492</v>
      </c>
      <c r="N120" s="15">
        <v>0</v>
      </c>
      <c r="O120" s="19"/>
      <c r="P120" s="13">
        <v>0</v>
      </c>
      <c r="Q120" s="12" t="s">
        <v>14</v>
      </c>
      <c r="R120" s="12" t="s">
        <v>14</v>
      </c>
      <c r="S120" s="12"/>
      <c r="T120" s="12"/>
      <c r="U120" s="31"/>
      <c r="Y120" s="126"/>
    </row>
    <row r="121" spans="1:25" collapsed="1" x14ac:dyDescent="0.15">
      <c r="A121" s="30">
        <f t="shared" si="10"/>
        <v>116</v>
      </c>
      <c r="B121" s="10" t="str">
        <f>IF($O121="","",COUNTA(O$6:O121))</f>
        <v/>
      </c>
      <c r="C121" s="10" t="str">
        <f>IF(OR($J121&lt;&gt;"地整指定",$R121="○"),"",SUMPRODUCT(($J$6:$J121="地整指定")*($R$6:$R121="")))</f>
        <v/>
      </c>
      <c r="D121" s="10">
        <f>IF(OR($J121&lt;&gt;"知事指定",$R121="○"),"",SUMPRODUCT(($J$6:$J121="知事指定")*($R$6:$R121="")))</f>
        <v>17</v>
      </c>
      <c r="E121" s="10">
        <v>0</v>
      </c>
      <c r="F121" s="10">
        <f>IF(OR($N121="",$S121="○"),0,SUMPRODUCT(($N$6:$N121&lt;&gt;"")*($S$6:$S121="")))</f>
        <v>89</v>
      </c>
      <c r="G121" s="10">
        <f t="shared" si="11"/>
        <v>89</v>
      </c>
      <c r="H121" s="10">
        <v>0</v>
      </c>
      <c r="I121" s="9" t="str">
        <f t="shared" si="13"/>
        <v/>
      </c>
      <c r="J121" s="126" t="s">
        <v>475</v>
      </c>
      <c r="K121" s="9" t="str">
        <f t="shared" si="12"/>
        <v>香川県</v>
      </c>
      <c r="L121" s="126" t="s">
        <v>413</v>
      </c>
      <c r="M121" s="33" t="s">
        <v>491</v>
      </c>
      <c r="N121" s="15">
        <v>0</v>
      </c>
      <c r="O121" s="19"/>
      <c r="P121" s="13" t="s">
        <v>609</v>
      </c>
      <c r="Q121" s="12" t="s">
        <v>18</v>
      </c>
      <c r="R121" s="12" t="s">
        <v>18</v>
      </c>
      <c r="S121" s="12"/>
      <c r="T121" s="12"/>
      <c r="U121" s="31" t="s">
        <v>610</v>
      </c>
      <c r="Y121" s="126"/>
    </row>
    <row r="122" spans="1:25" collapsed="1" x14ac:dyDescent="0.15">
      <c r="A122" s="30">
        <f t="shared" si="10"/>
        <v>117</v>
      </c>
      <c r="B122" s="10" t="str">
        <f>IF($O122="","",COUNTA(O$6:O122))</f>
        <v/>
      </c>
      <c r="C122" s="10" t="str">
        <f>IF(OR($J122&lt;&gt;"地整指定",$R122="○"),"",SUMPRODUCT(($J$6:$J122="地整指定")*($R$6:$R122="")))</f>
        <v/>
      </c>
      <c r="D122" s="10" t="str">
        <f>IF(OR($J122&lt;&gt;"知事指定",$R122="○"),"",SUMPRODUCT(($J$6:$J122="知事指定")*($R$6:$R122="")))</f>
        <v/>
      </c>
      <c r="E122" s="10">
        <v>0</v>
      </c>
      <c r="F122" s="10">
        <f>IF(OR($N122="",$S122="○"),0,SUMPRODUCT(($N$6:$N122&lt;&gt;"")*($S$6:$S122="")))</f>
        <v>0</v>
      </c>
      <c r="G122" s="10">
        <f t="shared" si="11"/>
        <v>0</v>
      </c>
      <c r="H122" s="10">
        <v>0</v>
      </c>
      <c r="I122" s="9" t="str">
        <f t="shared" si="13"/>
        <v/>
      </c>
      <c r="J122" s="126" t="s">
        <v>475</v>
      </c>
      <c r="K122" s="9" t="str">
        <f t="shared" si="12"/>
        <v>愛媛県</v>
      </c>
      <c r="L122" s="126" t="s">
        <v>415</v>
      </c>
      <c r="M122" s="33" t="s">
        <v>490</v>
      </c>
      <c r="N122" s="15" t="s">
        <v>465</v>
      </c>
      <c r="O122" s="19"/>
      <c r="P122" s="13" t="s">
        <v>609</v>
      </c>
      <c r="Q122" s="12" t="s">
        <v>14</v>
      </c>
      <c r="R122" s="12" t="s">
        <v>14</v>
      </c>
      <c r="S122" s="12" t="s">
        <v>14</v>
      </c>
      <c r="T122" s="12" t="s">
        <v>14</v>
      </c>
      <c r="U122" s="31" t="s">
        <v>610</v>
      </c>
      <c r="Y122" s="126"/>
    </row>
    <row r="123" spans="1:25" collapsed="1" x14ac:dyDescent="0.15">
      <c r="A123" s="30">
        <f t="shared" si="10"/>
        <v>118</v>
      </c>
      <c r="B123" s="10">
        <f>IF($O123="","",COUNTA(O$6:O123))</f>
        <v>76</v>
      </c>
      <c r="C123" s="10" t="str">
        <f>IF(OR($J123&lt;&gt;"地整指定",$R123="○"),"",SUMPRODUCT(($J$6:$J123="地整指定")*($R$6:$R123="")))</f>
        <v/>
      </c>
      <c r="D123" s="10" t="str">
        <f>IF(OR($J123&lt;&gt;"知事指定",$R123="○"),"",SUMPRODUCT(($J$6:$J123="知事指定")*($R$6:$R123="")))</f>
        <v/>
      </c>
      <c r="E123" s="10">
        <v>0</v>
      </c>
      <c r="F123" s="10">
        <f>IF(OR($N123="",$S123="○"),0,SUMPRODUCT(($N$6:$N123&lt;&gt;"")*($S$6:$S123="")))</f>
        <v>90</v>
      </c>
      <c r="G123" s="10">
        <f t="shared" si="11"/>
        <v>90</v>
      </c>
      <c r="H123" s="10">
        <v>0</v>
      </c>
      <c r="I123" s="9" t="str">
        <f t="shared" si="13"/>
        <v/>
      </c>
      <c r="J123" s="126" t="s">
        <v>475</v>
      </c>
      <c r="K123" s="9" t="str">
        <f t="shared" si="12"/>
        <v>高知県</v>
      </c>
      <c r="L123" s="126" t="s">
        <v>421</v>
      </c>
      <c r="M123" s="33" t="s">
        <v>489</v>
      </c>
      <c r="N123" s="15">
        <v>0</v>
      </c>
      <c r="O123" s="19" t="s">
        <v>17</v>
      </c>
      <c r="P123" s="13">
        <v>0</v>
      </c>
      <c r="Q123" s="12" t="s">
        <v>14</v>
      </c>
      <c r="R123" s="12" t="s">
        <v>14</v>
      </c>
      <c r="S123" s="12"/>
      <c r="T123" s="12" t="s">
        <v>14</v>
      </c>
      <c r="U123" s="31"/>
      <c r="Y123" s="126"/>
    </row>
    <row r="124" spans="1:25" collapsed="1" x14ac:dyDescent="0.15">
      <c r="A124" s="30">
        <f t="shared" si="10"/>
        <v>119</v>
      </c>
      <c r="B124" s="10">
        <f>IF($O124="","",COUNTA(O$6:O124))</f>
        <v>77</v>
      </c>
      <c r="C124" s="10" t="str">
        <f>IF(OR($J124&lt;&gt;"地整指定",$R124="○"),"",SUMPRODUCT(($J$6:$J124="地整指定")*($R$6:$R124="")))</f>
        <v/>
      </c>
      <c r="D124" s="10" t="str">
        <f>IF(OR($J124&lt;&gt;"知事指定",$R124="○"),"",SUMPRODUCT(($J$6:$J124="知事指定")*($R$6:$R124="")))</f>
        <v/>
      </c>
      <c r="E124" s="10">
        <v>0</v>
      </c>
      <c r="F124" s="10">
        <f>IF(OR($N124="",$S124="○"),0,SUMPRODUCT(($N$6:$N124&lt;&gt;"")*($S$6:$S124="")))</f>
        <v>0</v>
      </c>
      <c r="G124" s="10">
        <f t="shared" si="11"/>
        <v>0</v>
      </c>
      <c r="H124" s="10">
        <v>0</v>
      </c>
      <c r="I124" s="9" t="str">
        <f t="shared" si="13"/>
        <v/>
      </c>
      <c r="J124" s="126" t="s">
        <v>475</v>
      </c>
      <c r="K124" s="9" t="str">
        <f t="shared" si="12"/>
        <v>福岡県</v>
      </c>
      <c r="L124" s="126" t="s">
        <v>423</v>
      </c>
      <c r="M124" s="33" t="s">
        <v>488</v>
      </c>
      <c r="N124" s="15" t="s">
        <v>465</v>
      </c>
      <c r="O124" s="19" t="s">
        <v>17</v>
      </c>
      <c r="P124" s="13" t="s">
        <v>609</v>
      </c>
      <c r="Q124" s="12" t="s">
        <v>14</v>
      </c>
      <c r="R124" s="12" t="s">
        <v>14</v>
      </c>
      <c r="S124" s="12" t="s">
        <v>14</v>
      </c>
      <c r="T124" s="12" t="s">
        <v>14</v>
      </c>
      <c r="U124" s="31" t="s">
        <v>610</v>
      </c>
      <c r="Y124" s="126"/>
    </row>
    <row r="125" spans="1:25" collapsed="1" x14ac:dyDescent="0.15">
      <c r="A125" s="30">
        <f t="shared" si="10"/>
        <v>120</v>
      </c>
      <c r="B125" s="10">
        <f>IF($O125="","",COUNTA(O$6:O125))</f>
        <v>78</v>
      </c>
      <c r="C125" s="10" t="str">
        <f>IF(OR($J125&lt;&gt;"地整指定",$R125="○"),"",SUMPRODUCT(($J$6:$J125="地整指定")*($R$6:$R125="")))</f>
        <v/>
      </c>
      <c r="D125" s="10" t="str">
        <f>IF(OR($J125&lt;&gt;"知事指定",$R125="○"),"",SUMPRODUCT(($J$6:$J125="知事指定")*($R$6:$R125="")))</f>
        <v/>
      </c>
      <c r="E125" s="10">
        <v>0</v>
      </c>
      <c r="F125" s="10">
        <f>IF(OR($N125="",$S125="○"),0,SUMPRODUCT(($N$6:$N125&lt;&gt;"")*($S$6:$S125="")))</f>
        <v>0</v>
      </c>
      <c r="G125" s="10">
        <f t="shared" si="11"/>
        <v>0</v>
      </c>
      <c r="H125" s="10">
        <v>0</v>
      </c>
      <c r="I125" s="9" t="str">
        <f t="shared" si="13"/>
        <v/>
      </c>
      <c r="J125" s="126" t="s">
        <v>475</v>
      </c>
      <c r="K125" s="9" t="str">
        <f t="shared" si="12"/>
        <v>佐賀県</v>
      </c>
      <c r="L125" s="126" t="s">
        <v>428</v>
      </c>
      <c r="M125" s="33" t="s">
        <v>485</v>
      </c>
      <c r="N125" s="15" t="s">
        <v>465</v>
      </c>
      <c r="O125" s="19" t="s">
        <v>17</v>
      </c>
      <c r="P125" s="13" t="s">
        <v>609</v>
      </c>
      <c r="Q125" s="12" t="s">
        <v>14</v>
      </c>
      <c r="R125" s="12" t="s">
        <v>14</v>
      </c>
      <c r="S125" s="12" t="s">
        <v>14</v>
      </c>
      <c r="T125" s="12"/>
      <c r="U125" s="31" t="s">
        <v>610</v>
      </c>
      <c r="Y125" s="126"/>
    </row>
    <row r="126" spans="1:25" collapsed="1" x14ac:dyDescent="0.15">
      <c r="A126" s="30">
        <f t="shared" si="10"/>
        <v>121</v>
      </c>
      <c r="B126" s="10" t="str">
        <f>IF($O126="","",COUNTA(O$6:O126))</f>
        <v/>
      </c>
      <c r="C126" s="10" t="str">
        <f>IF(OR($J126&lt;&gt;"地整指定",$R126="○"),"",SUMPRODUCT(($J$6:$J126="地整指定")*($R$6:$R126="")))</f>
        <v/>
      </c>
      <c r="D126" s="10" t="str">
        <f>IF(OR($J126&lt;&gt;"知事指定",$R126="○"),"",SUMPRODUCT(($J$6:$J126="知事指定")*($R$6:$R126="")))</f>
        <v/>
      </c>
      <c r="E126" s="10">
        <v>0</v>
      </c>
      <c r="F126" s="10">
        <f>IF(OR($N126="",$S126="○"),0,SUMPRODUCT(($N$6:$N126&lt;&gt;"")*($S$6:$S126="")))</f>
        <v>91</v>
      </c>
      <c r="G126" s="10">
        <f t="shared" si="11"/>
        <v>91</v>
      </c>
      <c r="H126" s="10">
        <v>0</v>
      </c>
      <c r="I126" s="9" t="str">
        <f t="shared" si="13"/>
        <v/>
      </c>
      <c r="J126" s="126" t="s">
        <v>475</v>
      </c>
      <c r="K126" s="9" t="str">
        <f t="shared" si="12"/>
        <v>長崎県</v>
      </c>
      <c r="L126" s="126" t="s">
        <v>430</v>
      </c>
      <c r="M126" s="33" t="s">
        <v>484</v>
      </c>
      <c r="N126" s="15">
        <v>0</v>
      </c>
      <c r="O126" s="19"/>
      <c r="P126" s="13" t="s">
        <v>609</v>
      </c>
      <c r="Q126" s="12" t="s">
        <v>14</v>
      </c>
      <c r="R126" s="12" t="s">
        <v>14</v>
      </c>
      <c r="S126" s="12"/>
      <c r="T126" s="12"/>
      <c r="U126" s="31" t="s">
        <v>610</v>
      </c>
      <c r="Y126" s="126"/>
    </row>
    <row r="127" spans="1:25" collapsed="1" x14ac:dyDescent="0.15">
      <c r="A127" s="30">
        <f t="shared" si="10"/>
        <v>122</v>
      </c>
      <c r="B127" s="10">
        <f>IF($O127="","",COUNTA(O$6:O127))</f>
        <v>79</v>
      </c>
      <c r="C127" s="10" t="str">
        <f>IF(OR($J127&lt;&gt;"地整指定",$R127="○"),"",SUMPRODUCT(($J$6:$J127="地整指定")*($R$6:$R127="")))</f>
        <v/>
      </c>
      <c r="D127" s="10" t="str">
        <f>IF(OR($J127&lt;&gt;"知事指定",$R127="○"),"",SUMPRODUCT(($J$6:$J127="知事指定")*($R$6:$R127="")))</f>
        <v/>
      </c>
      <c r="E127" s="10">
        <v>0</v>
      </c>
      <c r="F127" s="10">
        <f>IF(OR($N127="",$S127="○"),0,SUMPRODUCT(($N$6:$N127&lt;&gt;"")*($S$6:$S127="")))</f>
        <v>92</v>
      </c>
      <c r="G127" s="10">
        <f t="shared" si="11"/>
        <v>92</v>
      </c>
      <c r="H127" s="10">
        <v>0</v>
      </c>
      <c r="I127" s="9" t="str">
        <f t="shared" si="13"/>
        <v/>
      </c>
      <c r="J127" s="126" t="s">
        <v>475</v>
      </c>
      <c r="K127" s="9" t="str">
        <f t="shared" si="12"/>
        <v>熊本県</v>
      </c>
      <c r="L127" s="126" t="s">
        <v>437</v>
      </c>
      <c r="M127" s="33" t="s">
        <v>483</v>
      </c>
      <c r="N127" s="15">
        <v>0</v>
      </c>
      <c r="O127" s="19" t="s">
        <v>17</v>
      </c>
      <c r="P127" s="13" t="s">
        <v>609</v>
      </c>
      <c r="Q127" s="12" t="s">
        <v>14</v>
      </c>
      <c r="R127" s="12" t="s">
        <v>14</v>
      </c>
      <c r="S127" s="12"/>
      <c r="T127" s="12"/>
      <c r="U127" s="31" t="s">
        <v>610</v>
      </c>
      <c r="Y127" s="126"/>
    </row>
    <row r="128" spans="1:25" collapsed="1" x14ac:dyDescent="0.15">
      <c r="A128" s="30">
        <f t="shared" si="10"/>
        <v>123</v>
      </c>
      <c r="B128" s="10" t="str">
        <f>IF($O128="","",COUNTA(O$6:O128))</f>
        <v/>
      </c>
      <c r="C128" s="10" t="str">
        <f>IF(OR($J128&lt;&gt;"地整指定",$R128="○"),"",SUMPRODUCT(($J$6:$J128="地整指定")*($R$6:$R128="")))</f>
        <v/>
      </c>
      <c r="D128" s="10" t="str">
        <f>IF(OR($J128&lt;&gt;"知事指定",$R128="○"),"",SUMPRODUCT(($J$6:$J128="知事指定")*($R$6:$R128="")))</f>
        <v/>
      </c>
      <c r="E128" s="10">
        <v>0</v>
      </c>
      <c r="F128" s="10">
        <f>IF(OR($N128="",$S128="○"),0,SUMPRODUCT(($N$6:$N128&lt;&gt;"")*($S$6:$S128="")))</f>
        <v>93</v>
      </c>
      <c r="G128" s="10">
        <f t="shared" si="11"/>
        <v>93</v>
      </c>
      <c r="H128" s="10">
        <v>0</v>
      </c>
      <c r="I128" s="9" t="str">
        <f t="shared" si="13"/>
        <v/>
      </c>
      <c r="J128" s="126" t="s">
        <v>475</v>
      </c>
      <c r="K128" s="9" t="str">
        <f t="shared" si="12"/>
        <v>〃</v>
      </c>
      <c r="L128" s="126" t="s">
        <v>437</v>
      </c>
      <c r="M128" s="33" t="s">
        <v>482</v>
      </c>
      <c r="N128" s="15">
        <v>0</v>
      </c>
      <c r="O128" s="19"/>
      <c r="P128" s="13">
        <v>0</v>
      </c>
      <c r="Q128" s="12" t="s">
        <v>14</v>
      </c>
      <c r="R128" s="12" t="s">
        <v>14</v>
      </c>
      <c r="S128" s="12"/>
      <c r="T128" s="12"/>
      <c r="U128" s="31"/>
      <c r="Y128" s="126"/>
    </row>
    <row r="129" spans="1:25" collapsed="1" x14ac:dyDescent="0.15">
      <c r="A129" s="30">
        <f t="shared" si="10"/>
        <v>124</v>
      </c>
      <c r="B129" s="10" t="str">
        <f>IF($O129="","",COUNTA(O$6:O129))</f>
        <v/>
      </c>
      <c r="C129" s="10" t="str">
        <f>IF(OR($J129&lt;&gt;"地整指定",$R129="○"),"",SUMPRODUCT(($J$6:$J129="地整指定")*($R$6:$R129="")))</f>
        <v/>
      </c>
      <c r="D129" s="10" t="str">
        <f>IF(OR($J129&lt;&gt;"知事指定",$R129="○"),"",SUMPRODUCT(($J$6:$J129="知事指定")*($R$6:$R129="")))</f>
        <v/>
      </c>
      <c r="E129" s="10">
        <v>0</v>
      </c>
      <c r="F129" s="10">
        <f>IF(OR($N129="",$S129="○"),0,SUMPRODUCT(($N$6:$N129&lt;&gt;"")*($S$6:$S129="")))</f>
        <v>94</v>
      </c>
      <c r="G129" s="10">
        <f t="shared" si="11"/>
        <v>94</v>
      </c>
      <c r="H129" s="10">
        <v>0</v>
      </c>
      <c r="I129" s="9" t="str">
        <f t="shared" si="13"/>
        <v/>
      </c>
      <c r="J129" s="126" t="s">
        <v>475</v>
      </c>
      <c r="K129" s="9" t="str">
        <f t="shared" si="12"/>
        <v>〃</v>
      </c>
      <c r="L129" s="126" t="s">
        <v>437</v>
      </c>
      <c r="M129" s="33" t="s">
        <v>481</v>
      </c>
      <c r="N129" s="15">
        <v>0</v>
      </c>
      <c r="O129" s="19"/>
      <c r="P129" s="13">
        <v>0</v>
      </c>
      <c r="Q129" s="12" t="s">
        <v>14</v>
      </c>
      <c r="R129" s="12" t="s">
        <v>14</v>
      </c>
      <c r="S129" s="12"/>
      <c r="T129" s="12" t="s">
        <v>14</v>
      </c>
      <c r="U129" s="31"/>
      <c r="Y129" s="126"/>
    </row>
    <row r="130" spans="1:25" collapsed="1" x14ac:dyDescent="0.15">
      <c r="A130" s="30">
        <f>IF($M130&lt;&gt;"",ROW($M130)-(ROW(M$6)-1))</f>
        <v>125</v>
      </c>
      <c r="B130" s="10">
        <f>IF($O130="","",COUNTA(O$6:O130))</f>
        <v>80</v>
      </c>
      <c r="C130" s="10" t="str">
        <f>IF(OR($J130&lt;&gt;"地整指定",$R130="○"),"",SUMPRODUCT(($J$6:$J130="地整指定")*($R$6:$R130="")))</f>
        <v/>
      </c>
      <c r="D130" s="10" t="str">
        <f>IF(OR($J130&lt;&gt;"知事指定",$R130="○"),"",SUMPRODUCT(($J$6:$J130="知事指定")*($R$6:$R130="")))</f>
        <v/>
      </c>
      <c r="E130" s="10">
        <v>0</v>
      </c>
      <c r="F130" s="10">
        <f>IF(OR($N130="",$S130="○"),0,SUMPRODUCT(($N$6:$N130&lt;&gt;"")*($S$6:$S130="")))</f>
        <v>0</v>
      </c>
      <c r="G130" s="10">
        <f t="shared" si="11"/>
        <v>0</v>
      </c>
      <c r="H130" s="10">
        <v>0</v>
      </c>
      <c r="I130" s="9" t="str">
        <f t="shared" si="13"/>
        <v/>
      </c>
      <c r="J130" s="126" t="s">
        <v>475</v>
      </c>
      <c r="K130" s="9" t="str">
        <f t="shared" si="12"/>
        <v>大分県</v>
      </c>
      <c r="L130" s="126" t="s">
        <v>441</v>
      </c>
      <c r="M130" s="33" t="s">
        <v>480</v>
      </c>
      <c r="N130" s="15" t="s">
        <v>465</v>
      </c>
      <c r="O130" s="19" t="s">
        <v>17</v>
      </c>
      <c r="P130" s="13" t="s">
        <v>609</v>
      </c>
      <c r="Q130" s="12" t="s">
        <v>14</v>
      </c>
      <c r="R130" s="12" t="s">
        <v>14</v>
      </c>
      <c r="S130" s="12" t="s">
        <v>14</v>
      </c>
      <c r="T130" s="12" t="s">
        <v>14</v>
      </c>
      <c r="U130" s="31" t="s">
        <v>610</v>
      </c>
      <c r="Y130" s="126"/>
    </row>
    <row r="131" spans="1:25" collapsed="1" x14ac:dyDescent="0.15">
      <c r="A131" s="30">
        <f t="shared" si="10"/>
        <v>126</v>
      </c>
      <c r="B131" s="10" t="str">
        <f>IF($O131="","",COUNTA(O$6:O131))</f>
        <v/>
      </c>
      <c r="C131" s="10" t="str">
        <f>IF(OR($J131&lt;&gt;"地整指定",$R131="○"),"",SUMPRODUCT(($J$6:$J131="地整指定")*($R$6:$R131="")))</f>
        <v/>
      </c>
      <c r="D131" s="10" t="str">
        <f>IF(OR($J131&lt;&gt;"知事指定",$R131="○"),"",SUMPRODUCT(($J$6:$J131="知事指定")*($R$6:$R131="")))</f>
        <v/>
      </c>
      <c r="E131" s="10">
        <v>0</v>
      </c>
      <c r="F131" s="10">
        <f>IF(OR($N131="",$S131="○"),0,SUMPRODUCT(($N$6:$N131&lt;&gt;"")*($S$6:$S131="")))</f>
        <v>95</v>
      </c>
      <c r="G131" s="10">
        <f t="shared" si="11"/>
        <v>95</v>
      </c>
      <c r="H131" s="10">
        <v>0</v>
      </c>
      <c r="I131" s="9" t="str">
        <f t="shared" si="13"/>
        <v/>
      </c>
      <c r="J131" s="126" t="s">
        <v>475</v>
      </c>
      <c r="K131" s="9" t="str">
        <f t="shared" si="12"/>
        <v>宮崎県</v>
      </c>
      <c r="L131" s="126" t="s">
        <v>448</v>
      </c>
      <c r="M131" s="33" t="s">
        <v>479</v>
      </c>
      <c r="N131" s="15">
        <v>0</v>
      </c>
      <c r="O131" s="19"/>
      <c r="P131" s="13" t="s">
        <v>609</v>
      </c>
      <c r="Q131" s="12" t="s">
        <v>14</v>
      </c>
      <c r="R131" s="12" t="s">
        <v>14</v>
      </c>
      <c r="S131" s="12"/>
      <c r="T131" s="12"/>
      <c r="U131" s="31" t="s">
        <v>610</v>
      </c>
      <c r="Y131" s="126"/>
    </row>
    <row r="132" spans="1:25" collapsed="1" x14ac:dyDescent="0.15">
      <c r="A132" s="30">
        <f t="shared" si="10"/>
        <v>127</v>
      </c>
      <c r="B132" s="10">
        <f>IF($O132="","",COUNTA(O$6:O132))</f>
        <v>81</v>
      </c>
      <c r="C132" s="10" t="str">
        <f>IF(OR($J132&lt;&gt;"地整指定",$R132="○"),"",SUMPRODUCT(($J$6:$J132="地整指定")*($R$6:$R132="")))</f>
        <v/>
      </c>
      <c r="D132" s="10" t="str">
        <f>IF(OR($J132&lt;&gt;"知事指定",$R132="○"),"",SUMPRODUCT(($J$6:$J132="知事指定")*($R$6:$R132="")))</f>
        <v/>
      </c>
      <c r="E132" s="10">
        <v>0</v>
      </c>
      <c r="F132" s="10">
        <f>IF(OR($N132="",$S132="○"),0,SUMPRODUCT(($N$6:$N132&lt;&gt;"")*($S$6:$S132="")))</f>
        <v>0</v>
      </c>
      <c r="G132" s="10">
        <f t="shared" ref="G132:G146" si="14">E132*100+F132</f>
        <v>0</v>
      </c>
      <c r="H132" s="10">
        <v>0</v>
      </c>
      <c r="I132" s="9" t="str">
        <f t="shared" si="13"/>
        <v/>
      </c>
      <c r="J132" s="126" t="s">
        <v>475</v>
      </c>
      <c r="K132" s="9" t="str">
        <f t="shared" si="12"/>
        <v>鹿児島県</v>
      </c>
      <c r="L132" s="126" t="s">
        <v>453</v>
      </c>
      <c r="M132" s="33" t="s">
        <v>478</v>
      </c>
      <c r="N132" s="15" t="s">
        <v>465</v>
      </c>
      <c r="O132" s="19" t="s">
        <v>17</v>
      </c>
      <c r="P132" s="13">
        <v>0</v>
      </c>
      <c r="Q132" s="12" t="s">
        <v>14</v>
      </c>
      <c r="R132" s="12" t="s">
        <v>14</v>
      </c>
      <c r="S132" s="12" t="s">
        <v>14</v>
      </c>
      <c r="T132" s="12" t="s">
        <v>14</v>
      </c>
      <c r="U132" s="31"/>
      <c r="Y132" s="126"/>
    </row>
    <row r="133" spans="1:25" collapsed="1" x14ac:dyDescent="0.15">
      <c r="A133" s="30">
        <f t="shared" si="10"/>
        <v>128</v>
      </c>
      <c r="B133" s="10" t="str">
        <f>IF($O133="","",COUNTA(O$6:O133))</f>
        <v/>
      </c>
      <c r="C133" s="10" t="str">
        <f>IF(OR($J133&lt;&gt;"地整指定",$R133="○"),"",SUMPRODUCT(($J$6:$J133="地整指定")*($R$6:$R133="")))</f>
        <v/>
      </c>
      <c r="D133" s="10" t="str">
        <f>IF(OR($J133&lt;&gt;"知事指定",$R133="○"),"",SUMPRODUCT(($J$6:$J133="知事指定")*($R$6:$R133="")))</f>
        <v/>
      </c>
      <c r="E133" s="10">
        <v>0</v>
      </c>
      <c r="F133" s="10">
        <f>IF(OR($N133="",$S133="○"),0,SUMPRODUCT(($N$6:$N133&lt;&gt;"")*($S$6:$S133="")))</f>
        <v>96</v>
      </c>
      <c r="G133" s="10">
        <f t="shared" si="14"/>
        <v>96</v>
      </c>
      <c r="H133" s="10">
        <v>0</v>
      </c>
      <c r="I133" s="9" t="str">
        <f t="shared" si="13"/>
        <v/>
      </c>
      <c r="J133" s="126" t="s">
        <v>475</v>
      </c>
      <c r="K133" s="9" t="str">
        <f t="shared" ref="K133:K145" si="15">IF(L133&lt;&gt;L132,L133,"〃")</f>
        <v>〃</v>
      </c>
      <c r="L133" s="126" t="s">
        <v>453</v>
      </c>
      <c r="M133" s="33" t="s">
        <v>477</v>
      </c>
      <c r="N133" s="15">
        <v>0</v>
      </c>
      <c r="O133" s="19"/>
      <c r="P133" s="13">
        <v>0</v>
      </c>
      <c r="Q133" s="12" t="s">
        <v>14</v>
      </c>
      <c r="R133" s="12" t="s">
        <v>14</v>
      </c>
      <c r="S133" s="12"/>
      <c r="T133" s="12"/>
      <c r="U133" s="31"/>
      <c r="Y133" s="126"/>
    </row>
    <row r="134" spans="1:25" collapsed="1" x14ac:dyDescent="0.15">
      <c r="A134" s="30">
        <f t="shared" ref="A134:A146" si="16">IF($M134&lt;&gt;"",ROW($M134)-(ROW(M$6)-1))</f>
        <v>129</v>
      </c>
      <c r="B134" s="10" t="str">
        <f>IF($O134="","",COUNTA(O$6:O134))</f>
        <v/>
      </c>
      <c r="C134" s="10" t="str">
        <f>IF(OR($J134&lt;&gt;"地整指定",$R134="○"),"",SUMPRODUCT(($J$6:$J134="地整指定")*($R$6:$R134="")))</f>
        <v/>
      </c>
      <c r="D134" s="10" t="str">
        <f>IF(OR($J134&lt;&gt;"知事指定",$R134="○"),"",SUMPRODUCT(($J$6:$J134="知事指定")*($R$6:$R134="")))</f>
        <v/>
      </c>
      <c r="E134" s="10">
        <v>0</v>
      </c>
      <c r="F134" s="10">
        <f>IF(OR($N134="",$S134="○"),0,SUMPRODUCT(($N$6:$N134&lt;&gt;"")*($S$6:$S134="")))</f>
        <v>97</v>
      </c>
      <c r="G134" s="10">
        <f t="shared" si="14"/>
        <v>97</v>
      </c>
      <c r="H134" s="10">
        <v>0</v>
      </c>
      <c r="I134" s="9" t="str">
        <f t="shared" si="13"/>
        <v/>
      </c>
      <c r="J134" s="126" t="s">
        <v>475</v>
      </c>
      <c r="K134" s="9" t="str">
        <f t="shared" si="15"/>
        <v>沖縄県</v>
      </c>
      <c r="L134" s="126" t="s">
        <v>458</v>
      </c>
      <c r="M134" s="33" t="s">
        <v>476</v>
      </c>
      <c r="N134" s="15">
        <v>0</v>
      </c>
      <c r="O134" s="19"/>
      <c r="P134" s="13">
        <v>0</v>
      </c>
      <c r="Q134" s="12" t="s">
        <v>14</v>
      </c>
      <c r="R134" s="12" t="s">
        <v>14</v>
      </c>
      <c r="S134" s="12"/>
      <c r="T134" s="12" t="s">
        <v>14</v>
      </c>
      <c r="U134" s="31"/>
      <c r="Y134" s="126"/>
    </row>
    <row r="135" spans="1:25" collapsed="1" x14ac:dyDescent="0.15">
      <c r="A135" s="30">
        <f t="shared" si="16"/>
        <v>130</v>
      </c>
      <c r="B135" s="10">
        <f>IF($O135="","",COUNTA(O$6:O135))</f>
        <v>82</v>
      </c>
      <c r="C135" s="10" t="str">
        <f>IF(OR($J135&lt;&gt;"地整指定",$R135="○"),"",SUMPRODUCT(($J$6:$J135="地整指定")*($R$6:$R135="")))</f>
        <v/>
      </c>
      <c r="D135" s="10">
        <f>IF(OR($J135&lt;&gt;"知事指定",$R135="○"),"",SUMPRODUCT(($J$6:$J135="知事指定")*($R$6:$R135="")))</f>
        <v>18</v>
      </c>
      <c r="E135" s="10">
        <v>47</v>
      </c>
      <c r="F135" s="10">
        <f>IF(OR($N135="",$S135="○"),0,SUMPRODUCT(($N$6:$N135&lt;&gt;"")*($S$6:$S135="")))</f>
        <v>98</v>
      </c>
      <c r="G135" s="10">
        <f t="shared" si="14"/>
        <v>4798</v>
      </c>
      <c r="H135" s="10">
        <v>11</v>
      </c>
      <c r="I135" s="9" t="str">
        <f t="shared" ref="I135:I146" si="17">IF(J135&lt;&gt;J134,J135,"")</f>
        <v/>
      </c>
      <c r="J135" s="126" t="s">
        <v>475</v>
      </c>
      <c r="K135" s="9" t="str">
        <f t="shared" si="15"/>
        <v>〃</v>
      </c>
      <c r="L135" s="126" t="s">
        <v>458</v>
      </c>
      <c r="M135" s="33" t="s">
        <v>1001</v>
      </c>
      <c r="N135" s="15" t="s">
        <v>465</v>
      </c>
      <c r="O135" s="19" t="s">
        <v>17</v>
      </c>
      <c r="P135" s="13">
        <v>0</v>
      </c>
      <c r="Q135" s="12" t="s">
        <v>18</v>
      </c>
      <c r="R135" s="12" t="s">
        <v>18</v>
      </c>
      <c r="S135" s="12"/>
      <c r="T135" s="12"/>
      <c r="U135" s="31"/>
      <c r="Y135" s="126"/>
    </row>
    <row r="136" spans="1:25" collapsed="1" x14ac:dyDescent="0.15">
      <c r="A136" s="30">
        <f t="shared" si="16"/>
        <v>131</v>
      </c>
      <c r="B136" s="10">
        <f>IF($O136="","",COUNTA(O$6:O136))</f>
        <v>83</v>
      </c>
      <c r="C136" s="10" t="str">
        <f>IF(OR($J136&lt;&gt;"地整指定",$R136="○"),"",SUMPRODUCT(($J$6:$J136="地整指定")*($R$6:$R136="")))</f>
        <v/>
      </c>
      <c r="D136" s="10" t="str">
        <f>IF(OR($J136&lt;&gt;"知事指定",$R136="○"),"",SUMPRODUCT(($J$6:$J136="知事指定")*($R$6:$R136="")))</f>
        <v/>
      </c>
      <c r="E136" s="10">
        <v>0</v>
      </c>
      <c r="F136" s="10">
        <f>IF(OR($N136="",$S136="○"),0,SUMPRODUCT(($N$6:$N136&lt;&gt;"")*($S$6:$S136="")))</f>
        <v>0</v>
      </c>
      <c r="G136" s="10">
        <f t="shared" si="14"/>
        <v>0</v>
      </c>
      <c r="H136" s="10">
        <v>0</v>
      </c>
      <c r="I136" s="9" t="str">
        <f t="shared" si="17"/>
        <v>その他</v>
      </c>
      <c r="J136" s="126" t="s">
        <v>1034</v>
      </c>
      <c r="K136" s="9" t="str">
        <f t="shared" si="15"/>
        <v>北海道</v>
      </c>
      <c r="L136" s="126" t="s">
        <v>12</v>
      </c>
      <c r="M136" s="33" t="s">
        <v>474</v>
      </c>
      <c r="N136" s="15" t="s">
        <v>465</v>
      </c>
      <c r="O136" s="19" t="s">
        <v>17</v>
      </c>
      <c r="P136" s="13"/>
      <c r="Q136" s="12"/>
      <c r="R136" s="12"/>
      <c r="S136" s="12" t="s">
        <v>14</v>
      </c>
      <c r="T136" s="12"/>
      <c r="U136" s="31" t="s">
        <v>18</v>
      </c>
      <c r="Y136" s="126"/>
    </row>
    <row r="137" spans="1:25" collapsed="1" x14ac:dyDescent="0.15">
      <c r="A137" s="30">
        <f t="shared" si="16"/>
        <v>132</v>
      </c>
      <c r="B137" s="10" t="str">
        <f>IF($O137="","",COUNTA(O$6:O137))</f>
        <v/>
      </c>
      <c r="C137" s="10" t="str">
        <f>IF(OR($J137&lt;&gt;"地整指定",$R137="○"),"",SUMPRODUCT(($J$6:$J137="地整指定")*($R$6:$R137="")))</f>
        <v/>
      </c>
      <c r="D137" s="10" t="str">
        <f>IF(OR($J137&lt;&gt;"知事指定",$R137="○"),"",SUMPRODUCT(($J$6:$J137="知事指定")*($R$6:$R137="")))</f>
        <v/>
      </c>
      <c r="E137" s="10">
        <v>7</v>
      </c>
      <c r="F137" s="10">
        <f>IF(OR($N137="",$S137="○"),0,SUMPRODUCT(($N$6:$N137&lt;&gt;"")*($S$6:$S137="")))</f>
        <v>99</v>
      </c>
      <c r="G137" s="10">
        <f t="shared" si="14"/>
        <v>799</v>
      </c>
      <c r="H137" s="10">
        <v>4</v>
      </c>
      <c r="I137" s="9" t="str">
        <f t="shared" si="17"/>
        <v/>
      </c>
      <c r="J137" s="126" t="s">
        <v>1034</v>
      </c>
      <c r="K137" s="9" t="str">
        <f t="shared" si="15"/>
        <v>福島県</v>
      </c>
      <c r="L137" s="126" t="s">
        <v>92</v>
      </c>
      <c r="M137" s="33" t="s">
        <v>473</v>
      </c>
      <c r="N137" s="15" t="s">
        <v>465</v>
      </c>
      <c r="O137" s="19"/>
      <c r="P137" s="13"/>
      <c r="Q137" s="12"/>
      <c r="R137" s="12"/>
      <c r="S137" s="12"/>
      <c r="T137" s="12"/>
      <c r="U137" s="31" t="s">
        <v>18</v>
      </c>
      <c r="Y137" s="126"/>
    </row>
    <row r="138" spans="1:25" collapsed="1" x14ac:dyDescent="0.15">
      <c r="A138" s="30">
        <f>IF($M138&lt;&gt;"",ROW($M138)-(ROW(M$6)-1))</f>
        <v>133</v>
      </c>
      <c r="B138" s="10">
        <f>IF($O138="","",COUNTA(O$6:O138))</f>
        <v>84</v>
      </c>
      <c r="C138" s="10" t="str">
        <f>IF(OR($J138&lt;&gt;"地整指定",$R138="○"),"",SUMPRODUCT(($J$6:$J138="地整指定")*($R$6:$R138="")))</f>
        <v/>
      </c>
      <c r="D138" s="10" t="str">
        <f>IF(OR($J138&lt;&gt;"知事指定",$R138="○"),"",SUMPRODUCT(($J$6:$J138="知事指定")*($R$6:$R138="")))</f>
        <v/>
      </c>
      <c r="E138" s="10">
        <v>0</v>
      </c>
      <c r="F138" s="10">
        <f>IF(OR($N138="",$S138="○"),0,SUMPRODUCT(($N$6:$N138&lt;&gt;"")*($S$6:$S138="")))</f>
        <v>0</v>
      </c>
      <c r="G138" s="10">
        <f>E138*100+F138</f>
        <v>0</v>
      </c>
      <c r="H138" s="10">
        <v>0</v>
      </c>
      <c r="I138" s="9" t="str">
        <f t="shared" si="17"/>
        <v/>
      </c>
      <c r="J138" s="126" t="s">
        <v>1034</v>
      </c>
      <c r="K138" s="9" t="str">
        <f t="shared" si="15"/>
        <v>栃木県</v>
      </c>
      <c r="L138" s="126" t="s">
        <v>108</v>
      </c>
      <c r="M138" s="33" t="s">
        <v>585</v>
      </c>
      <c r="N138" s="15" t="s">
        <v>465</v>
      </c>
      <c r="O138" s="19" t="s">
        <v>17</v>
      </c>
      <c r="P138" s="13"/>
      <c r="Q138" s="12"/>
      <c r="R138" s="12"/>
      <c r="S138" s="12" t="s">
        <v>14</v>
      </c>
      <c r="T138" s="12" t="s">
        <v>14</v>
      </c>
      <c r="U138" s="31"/>
      <c r="Y138" s="126"/>
    </row>
    <row r="139" spans="1:25" collapsed="1" x14ac:dyDescent="0.15">
      <c r="A139" s="30">
        <f t="shared" si="16"/>
        <v>134</v>
      </c>
      <c r="B139" s="10" t="str">
        <f>IF($O139="","",COUNTA(O$6:O139))</f>
        <v/>
      </c>
      <c r="C139" s="10" t="str">
        <f>IF(OR($J139&lt;&gt;"地整指定",$R139="○"),"",SUMPRODUCT(($J$6:$J139="地整指定")*($R$6:$R139="")))</f>
        <v/>
      </c>
      <c r="D139" s="10" t="str">
        <f>IF(OR($J139&lt;&gt;"知事指定",$R139="○"),"",SUMPRODUCT(($J$6:$J139="知事指定")*($R$6:$R139="")))</f>
        <v/>
      </c>
      <c r="E139" s="10">
        <v>0</v>
      </c>
      <c r="F139" s="10">
        <f>IF(OR($N139="",$S139="○"),0,SUMPRODUCT(($N$6:$N139&lt;&gt;"")*($S$6:$S139="")))</f>
        <v>0</v>
      </c>
      <c r="G139" s="10">
        <f t="shared" si="14"/>
        <v>0</v>
      </c>
      <c r="H139" s="10">
        <v>0</v>
      </c>
      <c r="I139" s="9" t="str">
        <f t="shared" si="17"/>
        <v/>
      </c>
      <c r="J139" s="126" t="s">
        <v>1034</v>
      </c>
      <c r="K139" s="9" t="str">
        <f t="shared" si="15"/>
        <v>群馬県</v>
      </c>
      <c r="L139" s="126" t="s">
        <v>118</v>
      </c>
      <c r="M139" s="33" t="s">
        <v>472</v>
      </c>
      <c r="N139" s="15" t="s">
        <v>465</v>
      </c>
      <c r="O139" s="19"/>
      <c r="P139" s="13"/>
      <c r="Q139" s="12"/>
      <c r="R139" s="12"/>
      <c r="S139" s="12" t="s">
        <v>14</v>
      </c>
      <c r="T139" s="12"/>
      <c r="U139" s="31" t="s">
        <v>18</v>
      </c>
      <c r="Y139" s="126"/>
    </row>
    <row r="140" spans="1:25" collapsed="1" x14ac:dyDescent="0.15">
      <c r="A140" s="30">
        <f t="shared" si="16"/>
        <v>135</v>
      </c>
      <c r="B140" s="10">
        <f>IF($O140="","",COUNTA(O$6:O140))</f>
        <v>85</v>
      </c>
      <c r="C140" s="10" t="str">
        <f>IF(OR($J140&lt;&gt;"地整指定",$R140="○"),"",SUMPRODUCT(($J$6:$J140="地整指定")*($R$6:$R140="")))</f>
        <v/>
      </c>
      <c r="D140" s="10" t="str">
        <f>IF(OR($J140&lt;&gt;"知事指定",$R140="○"),"",SUMPRODUCT(($J$6:$J140="知事指定")*($R$6:$R140="")))</f>
        <v/>
      </c>
      <c r="E140" s="10">
        <v>0</v>
      </c>
      <c r="F140" s="10">
        <f>IF(OR($N140="",$S140="○"),0,SUMPRODUCT(($N$6:$N140&lt;&gt;"")*($S$6:$S140="")))</f>
        <v>0</v>
      </c>
      <c r="G140" s="10">
        <f t="shared" si="14"/>
        <v>0</v>
      </c>
      <c r="H140" s="10">
        <v>0</v>
      </c>
      <c r="I140" s="9" t="str">
        <f t="shared" si="17"/>
        <v/>
      </c>
      <c r="J140" s="126" t="s">
        <v>1034</v>
      </c>
      <c r="K140" s="9" t="str">
        <f t="shared" si="15"/>
        <v>東京都</v>
      </c>
      <c r="L140" s="126" t="s">
        <v>195</v>
      </c>
      <c r="M140" s="33" t="s">
        <v>471</v>
      </c>
      <c r="N140" s="15" t="s">
        <v>465</v>
      </c>
      <c r="O140" s="19" t="s">
        <v>17</v>
      </c>
      <c r="P140" s="13"/>
      <c r="Q140" s="12"/>
      <c r="R140" s="12"/>
      <c r="S140" s="12" t="s">
        <v>14</v>
      </c>
      <c r="T140" s="12"/>
      <c r="U140" s="31" t="s">
        <v>18</v>
      </c>
      <c r="Y140" s="126"/>
    </row>
    <row r="141" spans="1:25" collapsed="1" x14ac:dyDescent="0.15">
      <c r="A141" s="30">
        <f t="shared" ref="A141" si="18">IF($M141&lt;&gt;"",ROW($M141)-(ROW(M$6)-1))</f>
        <v>136</v>
      </c>
      <c r="B141" s="10" t="str">
        <f>IF($O141="","",COUNTA(O$6:O141))</f>
        <v/>
      </c>
      <c r="C141" s="10" t="str">
        <f>IF(OR($J141&lt;&gt;"地整指定",$R141="○"),"",SUMPRODUCT(($J$6:$J141="地整指定")*($R$6:$R141="")))</f>
        <v/>
      </c>
      <c r="D141" s="10" t="str">
        <f>IF(OR($J141&lt;&gt;"知事指定",$R141="○"),"",SUMPRODUCT(($J$6:$J141="知事指定")*($R$6:$R141="")))</f>
        <v/>
      </c>
      <c r="E141" s="10">
        <v>0</v>
      </c>
      <c r="F141" s="10">
        <f>IF(OR($N141="",$S141="○"),0,SUMPRODUCT(($N$6:$N141&lt;&gt;"")*($S$6:$S141="")))</f>
        <v>0</v>
      </c>
      <c r="G141" s="10">
        <f t="shared" ref="G141" si="19">E141*100+F141</f>
        <v>0</v>
      </c>
      <c r="H141" s="10">
        <v>0</v>
      </c>
      <c r="I141" s="9" t="str">
        <f t="shared" si="17"/>
        <v/>
      </c>
      <c r="J141" s="126" t="s">
        <v>1034</v>
      </c>
      <c r="K141" s="9" t="str">
        <f t="shared" si="15"/>
        <v>〃</v>
      </c>
      <c r="L141" s="126" t="s">
        <v>195</v>
      </c>
      <c r="M141" s="33" t="s">
        <v>1045</v>
      </c>
      <c r="N141" s="15" t="s">
        <v>465</v>
      </c>
      <c r="O141" s="19"/>
      <c r="P141" s="13"/>
      <c r="Q141" s="12"/>
      <c r="R141" s="12"/>
      <c r="S141" s="12" t="s">
        <v>14</v>
      </c>
      <c r="T141" s="12"/>
      <c r="U141" s="31" t="s">
        <v>18</v>
      </c>
      <c r="Y141" s="126"/>
    </row>
    <row r="142" spans="1:25" collapsed="1" x14ac:dyDescent="0.15">
      <c r="A142" s="30">
        <f>IF($M142&lt;&gt;"",ROW($M142)-(ROW(M$6)-1))</f>
        <v>137</v>
      </c>
      <c r="B142" s="10">
        <f>IF($O142="","",COUNTA(O$6:O142))</f>
        <v>86</v>
      </c>
      <c r="C142" s="10" t="str">
        <f>IF(OR($J142&lt;&gt;"地整指定",$R142="○"),"",SUMPRODUCT(($J$6:$J146="地整指定")*($R$6:$R146="")))</f>
        <v/>
      </c>
      <c r="D142" s="10" t="str">
        <f>IF(OR($J142&lt;&gt;"知事指定",$R142="○"),"",SUMPRODUCT(($J$6:$J142="知事指定")*($R$6:$R142="")))</f>
        <v/>
      </c>
      <c r="E142" s="10"/>
      <c r="F142" s="10">
        <f>IF(OR($N142="",$S142="○"),0,SUMPRODUCT(($N$6:$N142&lt;&gt;"")*($S$6:$S142="")))</f>
        <v>0</v>
      </c>
      <c r="G142" s="10">
        <f t="shared" ref="G142" si="20">E142*100+F142</f>
        <v>0</v>
      </c>
      <c r="H142" s="10">
        <v>10</v>
      </c>
      <c r="I142" s="9" t="str">
        <f t="shared" si="17"/>
        <v/>
      </c>
      <c r="J142" s="126" t="s">
        <v>1034</v>
      </c>
      <c r="K142" s="9" t="str">
        <f t="shared" si="15"/>
        <v>〃</v>
      </c>
      <c r="L142" s="126" t="s">
        <v>973</v>
      </c>
      <c r="M142" s="33" t="s">
        <v>1060</v>
      </c>
      <c r="N142" s="15"/>
      <c r="O142" s="19" t="s">
        <v>1055</v>
      </c>
      <c r="P142" s="13"/>
      <c r="Q142" s="12"/>
      <c r="R142" s="12"/>
      <c r="S142" s="12"/>
      <c r="T142" s="12"/>
      <c r="U142" s="31" t="s">
        <v>18</v>
      </c>
      <c r="Y142" s="126"/>
    </row>
    <row r="143" spans="1:25" collapsed="1" x14ac:dyDescent="0.15">
      <c r="A143" s="30">
        <f t="shared" si="16"/>
        <v>138</v>
      </c>
      <c r="B143" s="10">
        <f>IF($O143="","",COUNTA(O$6:O143))</f>
        <v>87</v>
      </c>
      <c r="C143" s="10"/>
      <c r="D143" s="10" t="str">
        <f>IF(OR($J143&lt;&gt;"知事指定",$R143="○"),"",SUMPRODUCT(($J$6:$J143="知事指定")*($R$6:$R143="")))</f>
        <v/>
      </c>
      <c r="E143" s="10">
        <v>0</v>
      </c>
      <c r="F143" s="10">
        <f>IF(OR($N143="",$S143="○"),0,SUMPRODUCT(($N$6:$N143&lt;&gt;"")*($S$6:$S143="")))</f>
        <v>0</v>
      </c>
      <c r="G143" s="10">
        <f t="shared" si="14"/>
        <v>0</v>
      </c>
      <c r="H143" s="10">
        <v>0</v>
      </c>
      <c r="I143" s="9" t="str">
        <f t="shared" si="17"/>
        <v/>
      </c>
      <c r="J143" s="126" t="s">
        <v>1034</v>
      </c>
      <c r="K143" s="9" t="str">
        <f t="shared" si="15"/>
        <v>静岡県</v>
      </c>
      <c r="L143" s="126" t="s">
        <v>279</v>
      </c>
      <c r="M143" s="33" t="s">
        <v>470</v>
      </c>
      <c r="N143" s="15" t="s">
        <v>465</v>
      </c>
      <c r="O143" s="19" t="s">
        <v>17</v>
      </c>
      <c r="P143" s="13"/>
      <c r="Q143" s="12"/>
      <c r="R143" s="12"/>
      <c r="S143" s="12" t="s">
        <v>14</v>
      </c>
      <c r="T143" s="12"/>
      <c r="U143" s="31" t="s">
        <v>18</v>
      </c>
      <c r="Y143" s="126"/>
    </row>
    <row r="144" spans="1:25" collapsed="1" x14ac:dyDescent="0.15">
      <c r="A144" s="30">
        <f t="shared" si="16"/>
        <v>139</v>
      </c>
      <c r="B144" s="10" t="str">
        <f>IF($O144="","",COUNTA(O$6:O144))</f>
        <v/>
      </c>
      <c r="C144" s="10" t="str">
        <f>IF(OR($J144&lt;&gt;"地整指定",$R144="○"),"",SUMPRODUCT(($J$6:$J144="地整指定")*($R$6:$R144="")))</f>
        <v/>
      </c>
      <c r="D144" s="10" t="str">
        <f>IF(OR($J144&lt;&gt;"知事指定",$R144="○"),"",SUMPRODUCT(($J$6:$J144="知事指定")*($R$6:$R144="")))</f>
        <v/>
      </c>
      <c r="E144" s="10">
        <v>0</v>
      </c>
      <c r="F144" s="10">
        <f>IF(OR($N144="",$S144="○"),0,SUMPRODUCT(($N$6:$N144&lt;&gt;"")*($S$6:$S144="")))</f>
        <v>0</v>
      </c>
      <c r="G144" s="10">
        <f t="shared" si="14"/>
        <v>0</v>
      </c>
      <c r="H144" s="10">
        <v>0</v>
      </c>
      <c r="I144" s="9" t="str">
        <f t="shared" si="17"/>
        <v/>
      </c>
      <c r="J144" s="126" t="s">
        <v>1034</v>
      </c>
      <c r="K144" s="9" t="str">
        <f t="shared" si="15"/>
        <v>兵庫県</v>
      </c>
      <c r="L144" s="126" t="s">
        <v>351</v>
      </c>
      <c r="M144" s="33" t="s">
        <v>506</v>
      </c>
      <c r="N144" s="15" t="s">
        <v>465</v>
      </c>
      <c r="O144" s="19"/>
      <c r="P144" s="13">
        <v>0</v>
      </c>
      <c r="Q144" s="12"/>
      <c r="R144" s="12"/>
      <c r="S144" s="12" t="s">
        <v>14</v>
      </c>
      <c r="T144" s="12"/>
      <c r="U144" s="31"/>
      <c r="Y144" s="126"/>
    </row>
    <row r="145" spans="1:25" collapsed="1" x14ac:dyDescent="0.15">
      <c r="A145" s="30">
        <f t="shared" si="16"/>
        <v>140</v>
      </c>
      <c r="B145" s="10" t="str">
        <f>IF($O145="","",COUNTA(O$6:O145))</f>
        <v/>
      </c>
      <c r="C145" s="10" t="str">
        <f>IF(OR($J145&lt;&gt;"地整指定",$R145="○"),"",SUMPRODUCT(($J$6:$J145="地整指定")*($R$6:$R145="")))</f>
        <v/>
      </c>
      <c r="D145" s="10" t="str">
        <f>IF(OR($J145&lt;&gt;"知事指定",$R145="○"),"",SUMPRODUCT(($J$6:$J145="知事指定")*($R$6:$R145="")))</f>
        <v/>
      </c>
      <c r="E145" s="10">
        <v>0</v>
      </c>
      <c r="F145" s="10">
        <f>IF(OR($N145="",$S145="○"),0,SUMPRODUCT(($N$6:$N145&lt;&gt;"")*($S$6:$S145="")))</f>
        <v>0</v>
      </c>
      <c r="G145" s="10">
        <f t="shared" si="14"/>
        <v>0</v>
      </c>
      <c r="H145" s="10">
        <v>0</v>
      </c>
      <c r="I145" s="9" t="str">
        <f t="shared" si="17"/>
        <v/>
      </c>
      <c r="J145" s="126" t="s">
        <v>1034</v>
      </c>
      <c r="K145" s="9" t="str">
        <f t="shared" si="15"/>
        <v>熊本県</v>
      </c>
      <c r="L145" s="126" t="s">
        <v>437</v>
      </c>
      <c r="M145" s="33" t="s">
        <v>469</v>
      </c>
      <c r="N145" s="15" t="s">
        <v>465</v>
      </c>
      <c r="O145" s="19"/>
      <c r="P145" s="13"/>
      <c r="Q145" s="12"/>
      <c r="R145" s="12"/>
      <c r="S145" s="12" t="s">
        <v>14</v>
      </c>
      <c r="T145" s="12"/>
      <c r="U145" s="31" t="s">
        <v>18</v>
      </c>
      <c r="Y145" s="126"/>
    </row>
    <row r="146" spans="1:25" collapsed="1" x14ac:dyDescent="0.15">
      <c r="A146" s="160">
        <f t="shared" si="16"/>
        <v>141</v>
      </c>
      <c r="B146" s="161" t="str">
        <f>IF($O146="","",COUNTA(O$6:O146))</f>
        <v/>
      </c>
      <c r="C146" s="161" t="str">
        <f>IF(OR($J146&lt;&gt;"地整指定",$R146="○"),"",SUMPRODUCT(($J$6:$J146="地整指定")*($R$6:$R146="")))</f>
        <v/>
      </c>
      <c r="D146" s="161" t="str">
        <f>IF(OR($J146&lt;&gt;"知事指定",$R146="○"),"",SUMPRODUCT(($J$6:$J146="知事指定")*($R$6:$R146="")))</f>
        <v/>
      </c>
      <c r="E146" s="161">
        <v>44</v>
      </c>
      <c r="F146" s="161">
        <f>IF(OR($N146="",$S146="○"),0,SUMPRODUCT(($N$6:$N146&lt;&gt;"")*($S$6:$S146="")))</f>
        <v>0</v>
      </c>
      <c r="G146" s="161">
        <f t="shared" si="14"/>
        <v>4400</v>
      </c>
      <c r="H146" s="161">
        <v>10</v>
      </c>
      <c r="I146" s="162" t="str">
        <f t="shared" si="17"/>
        <v/>
      </c>
      <c r="J146" s="169" t="s">
        <v>1034</v>
      </c>
      <c r="K146" s="162" t="str">
        <f>IF(L146&lt;&gt;L145,L146,"〃")</f>
        <v>大分県</v>
      </c>
      <c r="L146" s="170" t="s">
        <v>441</v>
      </c>
      <c r="M146" s="163" t="s">
        <v>896</v>
      </c>
      <c r="N146" s="164" t="s">
        <v>465</v>
      </c>
      <c r="O146" s="165"/>
      <c r="P146" s="166"/>
      <c r="Q146" s="167"/>
      <c r="R146" s="167"/>
      <c r="S146" s="167" t="s">
        <v>1003</v>
      </c>
      <c r="T146" s="167"/>
      <c r="U146" s="168" t="s">
        <v>18</v>
      </c>
      <c r="Y146" s="126"/>
    </row>
    <row r="147" spans="1:25" x14ac:dyDescent="0.15">
      <c r="A147" s="28"/>
    </row>
    <row r="148" spans="1:25" x14ac:dyDescent="0.15">
      <c r="M148" s="122"/>
    </row>
    <row r="150" spans="1:25" x14ac:dyDescent="0.15">
      <c r="M150" s="35"/>
    </row>
    <row r="151" spans="1:25" x14ac:dyDescent="0.15">
      <c r="M151" s="35"/>
    </row>
    <row r="152" spans="1:25" x14ac:dyDescent="0.15">
      <c r="M152" s="35"/>
    </row>
  </sheetData>
  <autoFilter ref="A4:U146" xr:uid="{00000000-0009-0000-0000-000002000000}"/>
  <phoneticPr fontId="4"/>
  <conditionalFormatting sqref="A37:H39 J37:U39 J28:U31 J34:J36 L34:U36 A80:H82 J80:J82 L80:U82 A113:H115 J115:U115 J113:J114 L113:U114 A83:U111 A6:U27 A40:U78 A116:U137 A144:J145 A148:U150 A138:J140 L138:U140 K138:K141 A143:H143 J143 K143:U145 A142:U142">
    <cfRule type="expression" dxfId="119" priority="99">
      <formula>$J6&lt;&gt;$J7</formula>
    </cfRule>
    <cfRule type="expression" dxfId="118" priority="100">
      <formula>MOD(SUBTOTAL(3,$M$6:$M6),2)=0</formula>
    </cfRule>
  </conditionalFormatting>
  <conditionalFormatting sqref="J32:U32 A141:J141 L141:U141 I143">
    <cfRule type="expression" dxfId="117" priority="211">
      <formula>$J32&lt;&gt;$J34</formula>
    </cfRule>
    <cfRule type="expression" dxfId="116" priority="212">
      <formula>MOD(SUBTOTAL(3,$M$6:$M32),2)=0</formula>
    </cfRule>
  </conditionalFormatting>
  <conditionalFormatting sqref="K33:U33">
    <cfRule type="expression" dxfId="115" priority="17">
      <formula>$J33&lt;&gt;$J34</formula>
    </cfRule>
    <cfRule type="expression" dxfId="114" priority="18">
      <formula>MOD(SUBTOTAL(3,$M$6:$M33),2)=0</formula>
    </cfRule>
  </conditionalFormatting>
  <conditionalFormatting sqref="I37:I39">
    <cfRule type="expression" dxfId="113" priority="15">
      <formula>$J37&lt;&gt;$J38</formula>
    </cfRule>
    <cfRule type="expression" dxfId="112" priority="16">
      <formula>MOD(SUBTOTAL(3,$M$6:$M37),2)=0</formula>
    </cfRule>
  </conditionalFormatting>
  <conditionalFormatting sqref="J33">
    <cfRule type="expression" dxfId="111" priority="13">
      <formula>$J33&lt;&gt;$J35</formula>
    </cfRule>
    <cfRule type="expression" dxfId="110" priority="14">
      <formula>MOD(SUBTOTAL(3,$M$6:$M33),2)=0</formula>
    </cfRule>
  </conditionalFormatting>
  <conditionalFormatting sqref="K34:K36">
    <cfRule type="expression" dxfId="109" priority="9">
      <formula>$J34&lt;&gt;$J35</formula>
    </cfRule>
    <cfRule type="expression" dxfId="108" priority="10">
      <formula>MOD(SUBTOTAL(3,$M$6:$M34),2)=0</formula>
    </cfRule>
  </conditionalFormatting>
  <conditionalFormatting sqref="A28:I36">
    <cfRule type="expression" dxfId="107" priority="11">
      <formula>$J28&lt;&gt;$J29</formula>
    </cfRule>
    <cfRule type="expression" dxfId="106" priority="12">
      <formula>MOD(SUBTOTAL(3,$M$6:$M28),2)=0</formula>
    </cfRule>
  </conditionalFormatting>
  <conditionalFormatting sqref="A79:H79 J79 L79:U79">
    <cfRule type="expression" dxfId="105" priority="217">
      <formula>$J79&lt;&gt;#REF!</formula>
    </cfRule>
    <cfRule type="expression" dxfId="104" priority="218">
      <formula>MOD(SUBTOTAL(3,$M$6:$M79),2)=0</formula>
    </cfRule>
  </conditionalFormatting>
  <conditionalFormatting sqref="I79:I82">
    <cfRule type="expression" dxfId="103" priority="7">
      <formula>$J79&lt;&gt;$J80</formula>
    </cfRule>
    <cfRule type="expression" dxfId="102" priority="8">
      <formula>MOD(SUBTOTAL(3,$M$6:$M79),2)=0</formula>
    </cfRule>
  </conditionalFormatting>
  <conditionalFormatting sqref="K79:K82">
    <cfRule type="expression" dxfId="101" priority="5">
      <formula>$J79&lt;&gt;$J80</formula>
    </cfRule>
    <cfRule type="expression" dxfId="100" priority="6">
      <formula>MOD(SUBTOTAL(3,$M$6:$M79),2)=0</formula>
    </cfRule>
  </conditionalFormatting>
  <conditionalFormatting sqref="A112:J112 L112:U112">
    <cfRule type="expression" dxfId="99" priority="223">
      <formula>$J112&lt;&gt;#REF!</formula>
    </cfRule>
    <cfRule type="expression" dxfId="98" priority="224">
      <formula>MOD(SUBTOTAL(3,$M$6:$M112),2)=0</formula>
    </cfRule>
  </conditionalFormatting>
  <conditionalFormatting sqref="I113:I115">
    <cfRule type="expression" dxfId="97" priority="3">
      <formula>$J113&lt;&gt;#REF!</formula>
    </cfRule>
    <cfRule type="expression" dxfId="96" priority="4">
      <formula>MOD(SUBTOTAL(3,$M$6:$M113),2)=0</formula>
    </cfRule>
  </conditionalFormatting>
  <conditionalFormatting sqref="K112:K114">
    <cfRule type="expression" dxfId="95" priority="1">
      <formula>$J112&lt;&gt;$J113</formula>
    </cfRule>
    <cfRule type="expression" dxfId="94" priority="2">
      <formula>MOD(SUBTOTAL(3,$M$6:$M112),2)=0</formula>
    </cfRule>
  </conditionalFormatting>
  <conditionalFormatting sqref="A146:J146 L146:U146">
    <cfRule type="expression" dxfId="93" priority="261">
      <formula>$J146&lt;&gt;$J142</formula>
    </cfRule>
    <cfRule type="expression" dxfId="92" priority="262">
      <formula>MOD(SUBTOTAL(3,$M$6:$M146),2)=0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J160"/>
  <sheetViews>
    <sheetView showGridLines="0" view="pageBreakPreview" zoomScaleNormal="100" zoomScaleSheetLayoutView="100" workbookViewId="0">
      <pane ySplit="5" topLeftCell="A6" activePane="bottomLeft" state="frozen"/>
      <selection activeCell="AB86" sqref="AB86:AC86"/>
      <selection pane="bottomLeft" activeCell="A6" sqref="A6"/>
    </sheetView>
  </sheetViews>
  <sheetFormatPr defaultRowHeight="13.5" outlineLevelRow="1" outlineLevelCol="1" x14ac:dyDescent="0.15"/>
  <cols>
    <col min="1" max="1" width="4.375" style="1" bestFit="1" customWidth="1"/>
    <col min="2" max="2" width="11.25" style="40" hidden="1" customWidth="1" outlineLevel="1"/>
    <col min="3" max="3" width="9" style="2" collapsed="1"/>
    <col min="4" max="4" width="9" style="1" hidden="1" customWidth="1" outlineLevel="1"/>
    <col min="5" max="5" width="21.125" style="35" customWidth="1" collapsed="1"/>
    <col min="6" max="6" width="21.125" style="35" hidden="1" customWidth="1" outlineLevel="1"/>
    <col min="7" max="7" width="40.125" style="3" bestFit="1" customWidth="1" collapsed="1"/>
    <col min="8" max="8" width="6.75" style="2" customWidth="1"/>
    <col min="9" max="9" width="32.625" style="2" customWidth="1"/>
    <col min="10" max="10" width="38.125" style="1" customWidth="1"/>
    <col min="11" max="16384" width="9" style="1"/>
  </cols>
  <sheetData>
    <row r="1" spans="1:10" s="83" customFormat="1" ht="30" customHeight="1" x14ac:dyDescent="0.2">
      <c r="A1" s="77" t="s">
        <v>1000</v>
      </c>
      <c r="B1" s="86"/>
      <c r="C1" s="84"/>
      <c r="E1" s="87"/>
      <c r="F1" s="87"/>
      <c r="G1" s="85"/>
      <c r="H1" s="84"/>
      <c r="I1" s="84"/>
    </row>
    <row r="2" spans="1:10" x14ac:dyDescent="0.15">
      <c r="A2" s="20"/>
      <c r="B2" s="41"/>
      <c r="C2" s="21" t="s">
        <v>4</v>
      </c>
      <c r="D2" s="38"/>
      <c r="E2" s="131"/>
      <c r="F2" s="131"/>
      <c r="G2" s="130"/>
      <c r="H2" s="22"/>
      <c r="I2" s="129" t="s">
        <v>1054</v>
      </c>
      <c r="J2" s="24"/>
    </row>
    <row r="3" spans="1:10" hidden="1" outlineLevel="1" x14ac:dyDescent="0.15">
      <c r="A3" s="25"/>
      <c r="B3" s="42"/>
      <c r="C3" s="5"/>
      <c r="D3" s="4"/>
      <c r="E3" s="34"/>
      <c r="F3" s="34"/>
      <c r="G3" s="6">
        <f>COUNTA(G$6:G$494)</f>
        <v>155</v>
      </c>
      <c r="H3" s="16"/>
      <c r="I3" s="5">
        <f>SUMPRODUCT((LEFT(I$6:I$494,1)="○")*1)</f>
        <v>153</v>
      </c>
      <c r="J3" s="26"/>
    </row>
    <row r="4" spans="1:10" s="2" customFormat="1" collapsed="1" x14ac:dyDescent="0.15">
      <c r="A4" s="27" t="s">
        <v>0</v>
      </c>
      <c r="B4" s="39" t="s">
        <v>824</v>
      </c>
      <c r="C4" s="7" t="s">
        <v>722</v>
      </c>
      <c r="D4" s="5" t="s">
        <v>1</v>
      </c>
      <c r="E4" s="5" t="s">
        <v>724</v>
      </c>
      <c r="F4" s="5" t="s">
        <v>724</v>
      </c>
      <c r="G4" s="5" t="s">
        <v>3</v>
      </c>
      <c r="H4" s="17" t="s">
        <v>5</v>
      </c>
      <c r="I4" s="5" t="s">
        <v>723</v>
      </c>
      <c r="J4" s="14" t="s">
        <v>10</v>
      </c>
    </row>
    <row r="5" spans="1:10" hidden="1" outlineLevel="1" x14ac:dyDescent="0.15">
      <c r="A5" s="28"/>
      <c r="D5" s="1" t="s">
        <v>955</v>
      </c>
      <c r="H5" s="18"/>
      <c r="J5" s="29"/>
    </row>
    <row r="6" spans="1:10" collapsed="1" x14ac:dyDescent="0.15">
      <c r="A6" s="30">
        <f>IF($G6&lt;&gt;"",ROW($G6)-(ROW(G$6)-1))</f>
        <v>1</v>
      </c>
      <c r="B6" s="43">
        <f>IF(OR(H6="",F6="都道府県"),"",COUNTA(H$6:$H6)-SUMPRODUCT(($F$6:$F6="都道府県")*($H$6:$H6&lt;&gt;"")))</f>
        <v>1</v>
      </c>
      <c r="C6" s="98" t="str">
        <f>IF(D6&lt;&gt;D5,D6,"")</f>
        <v>国・連合会</v>
      </c>
      <c r="D6" s="10" t="s">
        <v>776</v>
      </c>
      <c r="E6" s="33"/>
      <c r="F6" s="33" t="s">
        <v>721</v>
      </c>
      <c r="G6" s="33" t="s">
        <v>685</v>
      </c>
      <c r="H6" s="19" t="s">
        <v>17</v>
      </c>
      <c r="I6" s="12" t="s">
        <v>14</v>
      </c>
      <c r="J6" s="31"/>
    </row>
    <row r="7" spans="1:10" x14ac:dyDescent="0.15">
      <c r="A7" s="30">
        <f>IF($G7&lt;&gt;"",ROW($G7)-(ROW(G$6)-1))</f>
        <v>2</v>
      </c>
      <c r="B7" s="43">
        <f>IF(OR(H7="",F7="都道府県"),"",COUNTA(H$6:$H7)-SUMPRODUCT(($F$6:$F7="都道府県")*($H$6:$H7&lt;&gt;"")))</f>
        <v>2</v>
      </c>
      <c r="C7" s="98" t="str">
        <f>IF(D7&lt;&gt;D6,D7,"")</f>
        <v/>
      </c>
      <c r="D7" s="10" t="s">
        <v>776</v>
      </c>
      <c r="E7" s="33"/>
      <c r="F7" s="33" t="s">
        <v>721</v>
      </c>
      <c r="G7" s="33" t="s">
        <v>1058</v>
      </c>
      <c r="H7" s="19" t="s">
        <v>17</v>
      </c>
      <c r="I7" s="12"/>
      <c r="J7" s="31"/>
    </row>
    <row r="8" spans="1:10" x14ac:dyDescent="0.15">
      <c r="A8" s="30">
        <f t="shared" ref="A8:A71" si="0">IF($G8&lt;&gt;"",ROW($G8)-(ROW(G$6)-1))</f>
        <v>3</v>
      </c>
      <c r="B8" s="43">
        <f>IF(OR(H8="",F8="都道府県"),"",COUNTA(H$6:$H8)-SUMPRODUCT(($F$6:$F8="都道府県")*($H$6:$H8&lt;&gt;"")))</f>
        <v>3</v>
      </c>
      <c r="C8" s="98" t="str">
        <f t="shared" ref="C8:C71" si="1">IF(D8&lt;&gt;D7,D8,"")</f>
        <v/>
      </c>
      <c r="D8" s="10" t="s">
        <v>776</v>
      </c>
      <c r="E8" s="33" t="str">
        <f>IF(F8&lt;&gt;F6,F8,"")</f>
        <v/>
      </c>
      <c r="F8" s="33" t="s">
        <v>721</v>
      </c>
      <c r="G8" s="33" t="s">
        <v>714</v>
      </c>
      <c r="H8" s="19" t="s">
        <v>17</v>
      </c>
      <c r="I8" s="12" t="s">
        <v>14</v>
      </c>
      <c r="J8" s="31"/>
    </row>
    <row r="9" spans="1:10" x14ac:dyDescent="0.15">
      <c r="A9" s="30">
        <f t="shared" si="0"/>
        <v>4</v>
      </c>
      <c r="B9" s="43">
        <f>IF(OR(H9="",F9="都道府県"),"",COUNTA(H$6:$H9)-SUMPRODUCT(($F$6:$F9="都道府県")*($H$6:$H9&lt;&gt;"")))</f>
        <v>4</v>
      </c>
      <c r="C9" s="98" t="str">
        <f t="shared" si="1"/>
        <v/>
      </c>
      <c r="D9" s="10" t="s">
        <v>776</v>
      </c>
      <c r="E9" s="33" t="str">
        <f t="shared" ref="E9:E17" si="2">IF(F9&lt;&gt;F8,F9,"")</f>
        <v/>
      </c>
      <c r="F9" s="33" t="s">
        <v>721</v>
      </c>
      <c r="G9" s="33" t="s">
        <v>707</v>
      </c>
      <c r="H9" s="19" t="s">
        <v>17</v>
      </c>
      <c r="I9" s="12" t="s">
        <v>14</v>
      </c>
      <c r="J9" s="31"/>
    </row>
    <row r="10" spans="1:10" x14ac:dyDescent="0.15">
      <c r="A10" s="30">
        <f t="shared" si="0"/>
        <v>5</v>
      </c>
      <c r="B10" s="43">
        <f>IF(OR(H10="",F10="都道府県"),"",COUNTA(H$6:$H10)-SUMPRODUCT(($F$6:$F10="都道府県")*($H$6:$H10&lt;&gt;"")))</f>
        <v>5</v>
      </c>
      <c r="C10" s="98" t="str">
        <f t="shared" si="1"/>
        <v/>
      </c>
      <c r="D10" s="10" t="s">
        <v>776</v>
      </c>
      <c r="E10" s="33" t="str">
        <f t="shared" si="2"/>
        <v/>
      </c>
      <c r="F10" s="33" t="s">
        <v>721</v>
      </c>
      <c r="G10" s="33" t="s">
        <v>692</v>
      </c>
      <c r="H10" s="19" t="s">
        <v>17</v>
      </c>
      <c r="I10" s="12" t="s">
        <v>14</v>
      </c>
      <c r="J10" s="31"/>
    </row>
    <row r="11" spans="1:10" x14ac:dyDescent="0.15">
      <c r="A11" s="30">
        <f t="shared" si="0"/>
        <v>6</v>
      </c>
      <c r="B11" s="43">
        <f>IF(OR(H11="",F11="都道府県"),"",COUNTA(H$6:$H11)-SUMPRODUCT(($F$6:$F11="都道府県")*($H$6:$H11&lt;&gt;"")))</f>
        <v>6</v>
      </c>
      <c r="C11" s="98" t="str">
        <f t="shared" si="1"/>
        <v/>
      </c>
      <c r="D11" s="10" t="s">
        <v>776</v>
      </c>
      <c r="E11" s="33" t="str">
        <f t="shared" si="2"/>
        <v/>
      </c>
      <c r="F11" s="33" t="s">
        <v>721</v>
      </c>
      <c r="G11" s="33" t="s">
        <v>681</v>
      </c>
      <c r="H11" s="19" t="s">
        <v>17</v>
      </c>
      <c r="I11" s="12" t="s">
        <v>14</v>
      </c>
      <c r="J11" s="31"/>
    </row>
    <row r="12" spans="1:10" x14ac:dyDescent="0.15">
      <c r="A12" s="30">
        <f t="shared" si="0"/>
        <v>7</v>
      </c>
      <c r="B12" s="43">
        <f>IF(OR(H12="",F12="都道府県"),"",COUNTA(H$6:$H12)-SUMPRODUCT(($F$6:$F12="都道府県")*($H$6:$H12&lt;&gt;"")))</f>
        <v>7</v>
      </c>
      <c r="C12" s="98" t="str">
        <f t="shared" si="1"/>
        <v/>
      </c>
      <c r="D12" s="10" t="s">
        <v>776</v>
      </c>
      <c r="E12" s="33" t="str">
        <f t="shared" si="2"/>
        <v/>
      </c>
      <c r="F12" s="33" t="s">
        <v>721</v>
      </c>
      <c r="G12" s="33" t="s">
        <v>665</v>
      </c>
      <c r="H12" s="19" t="s">
        <v>17</v>
      </c>
      <c r="I12" s="12" t="s">
        <v>14</v>
      </c>
      <c r="J12" s="31"/>
    </row>
    <row r="13" spans="1:10" x14ac:dyDescent="0.15">
      <c r="A13" s="30">
        <f t="shared" si="0"/>
        <v>8</v>
      </c>
      <c r="B13" s="43">
        <f>IF(OR(H13="",F13="都道府県"),"",COUNTA(H$6:$H13)-SUMPRODUCT(($F$6:$F13="都道府県")*($H$6:$H13&lt;&gt;"")))</f>
        <v>8</v>
      </c>
      <c r="C13" s="98" t="str">
        <f t="shared" si="1"/>
        <v/>
      </c>
      <c r="D13" s="10" t="s">
        <v>776</v>
      </c>
      <c r="E13" s="33" t="str">
        <f t="shared" si="2"/>
        <v/>
      </c>
      <c r="F13" s="33" t="s">
        <v>721</v>
      </c>
      <c r="G13" s="33" t="s">
        <v>656</v>
      </c>
      <c r="H13" s="19" t="s">
        <v>17</v>
      </c>
      <c r="I13" s="12" t="s">
        <v>14</v>
      </c>
      <c r="J13" s="31"/>
    </row>
    <row r="14" spans="1:10" x14ac:dyDescent="0.15">
      <c r="A14" s="30">
        <f t="shared" si="0"/>
        <v>9</v>
      </c>
      <c r="B14" s="43">
        <f>IF(OR(H14="",F14="都道府県"),"",COUNTA(H$6:$H14)-SUMPRODUCT(($F$6:$F14="都道府県")*($H$6:$H14&lt;&gt;"")))</f>
        <v>9</v>
      </c>
      <c r="C14" s="98" t="str">
        <f t="shared" si="1"/>
        <v/>
      </c>
      <c r="D14" s="10" t="s">
        <v>776</v>
      </c>
      <c r="E14" s="33" t="str">
        <f t="shared" si="2"/>
        <v/>
      </c>
      <c r="F14" s="33" t="s">
        <v>721</v>
      </c>
      <c r="G14" s="33" t="s">
        <v>641</v>
      </c>
      <c r="H14" s="19" t="s">
        <v>17</v>
      </c>
      <c r="I14" s="12" t="s">
        <v>14</v>
      </c>
      <c r="J14" s="31"/>
    </row>
    <row r="15" spans="1:10" x14ac:dyDescent="0.15">
      <c r="A15" s="30">
        <f t="shared" si="0"/>
        <v>10</v>
      </c>
      <c r="B15" s="43">
        <f>IF(OR(H15="",F15="都道府県"),"",COUNTA(H$6:$H15)-SUMPRODUCT(($F$6:$F15="都道府県")*($H$6:$H15&lt;&gt;"")))</f>
        <v>10</v>
      </c>
      <c r="C15" s="98" t="str">
        <f t="shared" si="1"/>
        <v/>
      </c>
      <c r="D15" s="10" t="s">
        <v>776</v>
      </c>
      <c r="E15" s="33" t="str">
        <f t="shared" si="2"/>
        <v/>
      </c>
      <c r="F15" s="33" t="s">
        <v>721</v>
      </c>
      <c r="G15" s="33" t="s">
        <v>634</v>
      </c>
      <c r="H15" s="19" t="s">
        <v>17</v>
      </c>
      <c r="I15" s="12" t="s">
        <v>14</v>
      </c>
      <c r="J15" s="31"/>
    </row>
    <row r="16" spans="1:10" x14ac:dyDescent="0.15">
      <c r="A16" s="30">
        <f t="shared" si="0"/>
        <v>11</v>
      </c>
      <c r="B16" s="43">
        <f>IF(OR(H16="",F16="都道府県"),"",COUNTA(H$6:$H16)-SUMPRODUCT(($F$6:$F16="都道府県")*($H$6:$H16&lt;&gt;"")))</f>
        <v>11</v>
      </c>
      <c r="C16" s="98" t="str">
        <f t="shared" si="1"/>
        <v/>
      </c>
      <c r="D16" s="10" t="s">
        <v>776</v>
      </c>
      <c r="E16" s="33" t="str">
        <f t="shared" si="2"/>
        <v/>
      </c>
      <c r="F16" s="33" t="s">
        <v>721</v>
      </c>
      <c r="G16" s="33" t="s">
        <v>627</v>
      </c>
      <c r="H16" s="19" t="s">
        <v>17</v>
      </c>
      <c r="I16" s="12" t="s">
        <v>14</v>
      </c>
      <c r="J16" s="31"/>
    </row>
    <row r="17" spans="1:10" x14ac:dyDescent="0.15">
      <c r="A17" s="30">
        <f t="shared" si="0"/>
        <v>12</v>
      </c>
      <c r="B17" s="43">
        <f>IF(OR(H17="",F17="都道府県"),"",COUNTA(H$6:$H17)-SUMPRODUCT(($F$6:$F17="都道府県")*($H$6:$H17&lt;&gt;"")))</f>
        <v>12</v>
      </c>
      <c r="C17" s="98" t="str">
        <f t="shared" si="1"/>
        <v/>
      </c>
      <c r="D17" s="10" t="s">
        <v>776</v>
      </c>
      <c r="E17" s="33" t="str">
        <f t="shared" si="2"/>
        <v/>
      </c>
      <c r="F17" s="33" t="s">
        <v>721</v>
      </c>
      <c r="G17" s="33" t="s">
        <v>612</v>
      </c>
      <c r="H17" s="19" t="s">
        <v>17</v>
      </c>
      <c r="I17" s="12" t="s">
        <v>14</v>
      </c>
      <c r="J17" s="31"/>
    </row>
    <row r="18" spans="1:10" x14ac:dyDescent="0.15">
      <c r="A18" s="30">
        <f t="shared" si="0"/>
        <v>13</v>
      </c>
      <c r="B18" s="43">
        <f>IF(OR(H18="",F18="都道府県"),"",COUNTA(H$6:$H18)-SUMPRODUCT(($F$6:$F18="都道府県")*($H$6:$H18&lt;&gt;"")))</f>
        <v>13</v>
      </c>
      <c r="C18" s="98" t="str">
        <f t="shared" si="1"/>
        <v/>
      </c>
      <c r="D18" s="10" t="s">
        <v>776</v>
      </c>
      <c r="E18" s="33" t="str">
        <f t="shared" ref="E18:E71" si="3">IF(F18="－","－",IF(F18&lt;&gt;F17,F18,""))</f>
        <v>中央指定登録機関</v>
      </c>
      <c r="F18" s="33" t="s">
        <v>717</v>
      </c>
      <c r="G18" s="33" t="s">
        <v>689</v>
      </c>
      <c r="H18" s="19" t="s">
        <v>464</v>
      </c>
      <c r="I18" s="12" t="s">
        <v>14</v>
      </c>
      <c r="J18" s="31"/>
    </row>
    <row r="19" spans="1:10" x14ac:dyDescent="0.15">
      <c r="A19" s="30">
        <f t="shared" si="0"/>
        <v>14</v>
      </c>
      <c r="B19" s="43">
        <f>IF(OR(H19="",F19="都道府県"),"",COUNTA(H$6:$H19)-SUMPRODUCT(($F$6:$F19="都道府県")*($H$6:$H19&lt;&gt;"")))</f>
        <v>14</v>
      </c>
      <c r="C19" s="98" t="str">
        <f t="shared" si="1"/>
        <v/>
      </c>
      <c r="D19" s="10" t="s">
        <v>776</v>
      </c>
      <c r="E19" s="33" t="str">
        <f t="shared" si="3"/>
        <v>－</v>
      </c>
      <c r="F19" s="33" t="s">
        <v>956</v>
      </c>
      <c r="G19" s="33" t="s">
        <v>687</v>
      </c>
      <c r="H19" s="19" t="s">
        <v>464</v>
      </c>
      <c r="I19" s="12"/>
      <c r="J19" s="31"/>
    </row>
    <row r="20" spans="1:10" x14ac:dyDescent="0.15">
      <c r="A20" s="30">
        <f t="shared" si="0"/>
        <v>15</v>
      </c>
      <c r="B20" s="43" t="str">
        <f>IF(OR(H20="",F20="都道府県"),"",COUNTA(H$6:$H20)-SUMPRODUCT(($F$6:$F20="都道府県")*($H$6:$H20&lt;&gt;"")))</f>
        <v/>
      </c>
      <c r="C20" s="98" t="str">
        <f t="shared" si="1"/>
        <v>北海道</v>
      </c>
      <c r="D20" s="10" t="s">
        <v>958</v>
      </c>
      <c r="E20" s="33" t="str">
        <f t="shared" si="3"/>
        <v>都道府県</v>
      </c>
      <c r="F20" s="33" t="s">
        <v>726</v>
      </c>
      <c r="G20" s="33" t="s">
        <v>12</v>
      </c>
      <c r="H20" s="19" t="s">
        <v>464</v>
      </c>
      <c r="I20" s="12" t="s">
        <v>14</v>
      </c>
      <c r="J20" s="31"/>
    </row>
    <row r="21" spans="1:10" x14ac:dyDescent="0.15">
      <c r="A21" s="30">
        <f t="shared" si="0"/>
        <v>16</v>
      </c>
      <c r="B21" s="43" t="str">
        <f>IF(OR(H21="",F21="都道府県"),"",COUNTA(H$6:$H21)-SUMPRODUCT(($F$6:$F21="都道府県")*($H$6:$H21&lt;&gt;"")))</f>
        <v/>
      </c>
      <c r="C21" s="98" t="str">
        <f t="shared" si="1"/>
        <v/>
      </c>
      <c r="D21" s="10" t="s">
        <v>957</v>
      </c>
      <c r="E21" s="33" t="str">
        <f t="shared" si="3"/>
        <v>指定登録機関</v>
      </c>
      <c r="F21" s="33" t="s">
        <v>718</v>
      </c>
      <c r="G21" s="33" t="s">
        <v>716</v>
      </c>
      <c r="H21" s="19"/>
      <c r="I21" s="12" t="s">
        <v>14</v>
      </c>
      <c r="J21" s="31"/>
    </row>
    <row r="22" spans="1:10" x14ac:dyDescent="0.15">
      <c r="A22" s="30">
        <f t="shared" si="0"/>
        <v>17</v>
      </c>
      <c r="B22" s="43">
        <f>IF(OR(H22="",F22="都道府県"),"",COUNTA(H$6:$H22)-SUMPRODUCT(($F$6:$F22="都道府県")*($H$6:$H22&lt;&gt;"")))</f>
        <v>15</v>
      </c>
      <c r="C22" s="98" t="str">
        <f t="shared" si="1"/>
        <v/>
      </c>
      <c r="D22" s="10" t="s">
        <v>958</v>
      </c>
      <c r="E22" s="33" t="str">
        <f t="shared" si="3"/>
        <v>指定事務所登録機関</v>
      </c>
      <c r="F22" s="33" t="s">
        <v>720</v>
      </c>
      <c r="G22" s="33" t="s">
        <v>715</v>
      </c>
      <c r="H22" s="19" t="s">
        <v>17</v>
      </c>
      <c r="I22" s="12" t="s">
        <v>14</v>
      </c>
      <c r="J22" s="31"/>
    </row>
    <row r="23" spans="1:10" x14ac:dyDescent="0.15">
      <c r="A23" s="30">
        <f t="shared" si="0"/>
        <v>18</v>
      </c>
      <c r="B23" s="43" t="str">
        <f>IF(OR(H23="",F23="都道府県"),"",COUNTA(H$6:$H23)-SUMPRODUCT(($F$6:$F23="都道府県")*($H$6:$H23&lt;&gt;"")))</f>
        <v/>
      </c>
      <c r="C23" s="98" t="str">
        <f t="shared" si="1"/>
        <v>青森県</v>
      </c>
      <c r="D23" s="10" t="s">
        <v>959</v>
      </c>
      <c r="E23" s="33" t="str">
        <f t="shared" si="3"/>
        <v>都道府県</v>
      </c>
      <c r="F23" s="33" t="s">
        <v>726</v>
      </c>
      <c r="G23" s="33" t="s">
        <v>64</v>
      </c>
      <c r="H23" s="19" t="s">
        <v>17</v>
      </c>
      <c r="I23" s="12" t="s">
        <v>14</v>
      </c>
      <c r="J23" s="31"/>
    </row>
    <row r="24" spans="1:10" x14ac:dyDescent="0.15">
      <c r="A24" s="30">
        <f t="shared" si="0"/>
        <v>19</v>
      </c>
      <c r="B24" s="43">
        <f>IF(OR(H24="",F24="都道府県"),"",COUNTA(H$6:$H24)-SUMPRODUCT(($F$6:$F24="都道府県")*($H$6:$H24&lt;&gt;"")))</f>
        <v>16</v>
      </c>
      <c r="C24" s="98" t="str">
        <f t="shared" si="1"/>
        <v/>
      </c>
      <c r="D24" s="10" t="s">
        <v>959</v>
      </c>
      <c r="E24" s="33" t="str">
        <f t="shared" si="3"/>
        <v>指定登録機関</v>
      </c>
      <c r="F24" s="33" t="s">
        <v>718</v>
      </c>
      <c r="G24" s="33" t="s">
        <v>713</v>
      </c>
      <c r="H24" s="19" t="s">
        <v>17</v>
      </c>
      <c r="I24" s="12" t="s">
        <v>14</v>
      </c>
      <c r="J24" s="31"/>
    </row>
    <row r="25" spans="1:10" x14ac:dyDescent="0.15">
      <c r="A25" s="30">
        <f t="shared" si="0"/>
        <v>20</v>
      </c>
      <c r="B25" s="43">
        <f>IF(OR(H25="",F25="都道府県"),"",COUNTA(H$6:$H25)-SUMPRODUCT(($F$6:$F25="都道府県")*($H$6:$H25&lt;&gt;"")))</f>
        <v>17</v>
      </c>
      <c r="C25" s="98" t="str">
        <f t="shared" si="1"/>
        <v/>
      </c>
      <c r="D25" s="10" t="s">
        <v>959</v>
      </c>
      <c r="E25" s="33" t="str">
        <f t="shared" si="3"/>
        <v>指定事務所登録機関</v>
      </c>
      <c r="F25" s="33" t="s">
        <v>720</v>
      </c>
      <c r="G25" s="33" t="s">
        <v>712</v>
      </c>
      <c r="H25" s="19" t="s">
        <v>17</v>
      </c>
      <c r="I25" s="12" t="s">
        <v>14</v>
      </c>
      <c r="J25" s="31"/>
    </row>
    <row r="26" spans="1:10" x14ac:dyDescent="0.15">
      <c r="A26" s="30">
        <f t="shared" si="0"/>
        <v>21</v>
      </c>
      <c r="B26" s="43" t="str">
        <f>IF(OR(H26="",F26="都道府県"),"",COUNTA(H$6:$H26)-SUMPRODUCT(($F$6:$F26="都道府県")*($H$6:$H26&lt;&gt;"")))</f>
        <v/>
      </c>
      <c r="C26" s="98" t="str">
        <f t="shared" si="1"/>
        <v>岩手県</v>
      </c>
      <c r="D26" s="10" t="s">
        <v>961</v>
      </c>
      <c r="E26" s="33" t="str">
        <f t="shared" si="3"/>
        <v>都道府県</v>
      </c>
      <c r="F26" s="33" t="s">
        <v>726</v>
      </c>
      <c r="G26" s="33" t="s">
        <v>68</v>
      </c>
      <c r="H26" s="19" t="s">
        <v>17</v>
      </c>
      <c r="I26" s="12" t="s">
        <v>14</v>
      </c>
      <c r="J26" s="31"/>
    </row>
    <row r="27" spans="1:10" x14ac:dyDescent="0.15">
      <c r="A27" s="30">
        <f t="shared" si="0"/>
        <v>22</v>
      </c>
      <c r="B27" s="43" t="str">
        <f>IF(OR(H27="",F27="都道府県"),"",COUNTA(H$6:$H27)-SUMPRODUCT(($F$6:$F27="都道府県")*($H$6:$H27&lt;&gt;"")))</f>
        <v/>
      </c>
      <c r="C27" s="98" t="str">
        <f t="shared" si="1"/>
        <v/>
      </c>
      <c r="D27" s="10" t="s">
        <v>960</v>
      </c>
      <c r="E27" s="33" t="str">
        <f t="shared" si="3"/>
        <v>指定登録機関</v>
      </c>
      <c r="F27" s="33" t="s">
        <v>718</v>
      </c>
      <c r="G27" s="33" t="s">
        <v>711</v>
      </c>
      <c r="H27" s="19"/>
      <c r="I27" s="12" t="s">
        <v>14</v>
      </c>
      <c r="J27" s="31"/>
    </row>
    <row r="28" spans="1:10" x14ac:dyDescent="0.15">
      <c r="A28" s="30">
        <f t="shared" si="0"/>
        <v>23</v>
      </c>
      <c r="B28" s="43" t="str">
        <f>IF(OR(H28="",F28="都道府県"),"",COUNTA(H$6:$H28)-SUMPRODUCT(($F$6:$F28="都道府県")*($H$6:$H28&lt;&gt;"")))</f>
        <v/>
      </c>
      <c r="C28" s="98" t="str">
        <f t="shared" si="1"/>
        <v/>
      </c>
      <c r="D28" s="10" t="s">
        <v>961</v>
      </c>
      <c r="E28" s="33" t="str">
        <f t="shared" si="3"/>
        <v>指定事務所登録機関</v>
      </c>
      <c r="F28" s="33" t="s">
        <v>720</v>
      </c>
      <c r="G28" s="33" t="s">
        <v>710</v>
      </c>
      <c r="H28" s="19"/>
      <c r="I28" s="12" t="s">
        <v>14</v>
      </c>
      <c r="J28" s="31"/>
    </row>
    <row r="29" spans="1:10" x14ac:dyDescent="0.15">
      <c r="A29" s="30">
        <f t="shared" si="0"/>
        <v>24</v>
      </c>
      <c r="B29" s="43" t="str">
        <f>IF(OR(H29="",F29="都道府県"),"",COUNTA(H$6:$H29)-SUMPRODUCT(($F$6:$F29="都道府県")*($H$6:$H29&lt;&gt;"")))</f>
        <v/>
      </c>
      <c r="C29" s="98" t="str">
        <f t="shared" si="1"/>
        <v>宮城県</v>
      </c>
      <c r="D29" s="10" t="s">
        <v>963</v>
      </c>
      <c r="E29" s="33" t="str">
        <f t="shared" si="3"/>
        <v>都道府県</v>
      </c>
      <c r="F29" s="33" t="s">
        <v>726</v>
      </c>
      <c r="G29" s="33" t="s">
        <v>76</v>
      </c>
      <c r="H29" s="19" t="s">
        <v>464</v>
      </c>
      <c r="I29" s="12" t="s">
        <v>14</v>
      </c>
      <c r="J29" s="31"/>
    </row>
    <row r="30" spans="1:10" x14ac:dyDescent="0.15">
      <c r="A30" s="30">
        <f t="shared" si="0"/>
        <v>25</v>
      </c>
      <c r="B30" s="43" t="str">
        <f>IF(OR(H30="",F30="都道府県"),"",COUNTA(H$6:$H30)-SUMPRODUCT(($F$6:$F30="都道府県")*($H$6:$H30&lt;&gt;"")))</f>
        <v/>
      </c>
      <c r="C30" s="98" t="str">
        <f t="shared" si="1"/>
        <v/>
      </c>
      <c r="D30" s="10" t="s">
        <v>962</v>
      </c>
      <c r="E30" s="33" t="str">
        <f t="shared" si="3"/>
        <v>指定登録機関</v>
      </c>
      <c r="F30" s="33" t="s">
        <v>718</v>
      </c>
      <c r="G30" s="33" t="s">
        <v>709</v>
      </c>
      <c r="H30" s="19"/>
      <c r="I30" s="12" t="s">
        <v>14</v>
      </c>
      <c r="J30" s="31"/>
    </row>
    <row r="31" spans="1:10" x14ac:dyDescent="0.15">
      <c r="A31" s="30">
        <f t="shared" si="0"/>
        <v>26</v>
      </c>
      <c r="B31" s="43" t="str">
        <f>IF(OR(H31="",F31="都道府県"),"",COUNTA(H$6:$H31)-SUMPRODUCT(($F$6:$F31="都道府県")*($H$6:$H31&lt;&gt;"")))</f>
        <v/>
      </c>
      <c r="C31" s="98" t="str">
        <f t="shared" si="1"/>
        <v/>
      </c>
      <c r="D31" s="10" t="s">
        <v>963</v>
      </c>
      <c r="E31" s="33" t="str">
        <f t="shared" si="3"/>
        <v>指定事務所登録機関</v>
      </c>
      <c r="F31" s="33" t="s">
        <v>720</v>
      </c>
      <c r="G31" s="33" t="s">
        <v>708</v>
      </c>
      <c r="H31" s="19"/>
      <c r="I31" s="12" t="s">
        <v>14</v>
      </c>
      <c r="J31" s="31"/>
    </row>
    <row r="32" spans="1:10" x14ac:dyDescent="0.15">
      <c r="A32" s="30">
        <f t="shared" si="0"/>
        <v>27</v>
      </c>
      <c r="B32" s="43" t="str">
        <f>IF(OR(H32="",F32="都道府県"),"",COUNTA(H$6:$H32)-SUMPRODUCT(($F$6:$F32="都道府県")*($H$6:$H32&lt;&gt;"")))</f>
        <v/>
      </c>
      <c r="C32" s="98" t="str">
        <f t="shared" si="1"/>
        <v>秋田県</v>
      </c>
      <c r="D32" s="10" t="s">
        <v>964</v>
      </c>
      <c r="E32" s="33" t="str">
        <f t="shared" si="3"/>
        <v>都道府県</v>
      </c>
      <c r="F32" s="33" t="s">
        <v>726</v>
      </c>
      <c r="G32" s="33" t="s">
        <v>81</v>
      </c>
      <c r="H32" s="19" t="s">
        <v>17</v>
      </c>
      <c r="I32" s="12" t="s">
        <v>14</v>
      </c>
      <c r="J32" s="31"/>
    </row>
    <row r="33" spans="1:10" x14ac:dyDescent="0.15">
      <c r="A33" s="30">
        <f t="shared" si="0"/>
        <v>28</v>
      </c>
      <c r="B33" s="43" t="str">
        <f>IF(OR(H33="",F33="都道府県"),"",COUNTA(H$6:$H33)-SUMPRODUCT(($F$6:$F33="都道府県")*($H$6:$H33&lt;&gt;"")))</f>
        <v/>
      </c>
      <c r="C33" s="98" t="str">
        <f t="shared" si="1"/>
        <v/>
      </c>
      <c r="D33" s="10" t="s">
        <v>964</v>
      </c>
      <c r="E33" s="33" t="str">
        <f t="shared" si="3"/>
        <v>指定登録機関</v>
      </c>
      <c r="F33" s="33" t="s">
        <v>718</v>
      </c>
      <c r="G33" s="33" t="s">
        <v>706</v>
      </c>
      <c r="H33" s="19"/>
      <c r="I33" s="12" t="s">
        <v>14</v>
      </c>
      <c r="J33" s="140"/>
    </row>
    <row r="34" spans="1:10" x14ac:dyDescent="0.15">
      <c r="A34" s="30">
        <f t="shared" si="0"/>
        <v>29</v>
      </c>
      <c r="B34" s="43">
        <f>IF(OR(H34="",F34="都道府県"),"",COUNTA(H$6:$H34)-SUMPRODUCT(($F$6:$F34="都道府県")*($H$6:$H34&lt;&gt;"")))</f>
        <v>18</v>
      </c>
      <c r="C34" s="98" t="str">
        <f t="shared" si="1"/>
        <v/>
      </c>
      <c r="D34" s="10" t="s">
        <v>964</v>
      </c>
      <c r="E34" s="33" t="str">
        <f t="shared" si="3"/>
        <v>指定事務所登録機関</v>
      </c>
      <c r="F34" s="33" t="s">
        <v>720</v>
      </c>
      <c r="G34" s="33" t="s">
        <v>705</v>
      </c>
      <c r="H34" s="19" t="s">
        <v>17</v>
      </c>
      <c r="I34" s="12" t="s">
        <v>14</v>
      </c>
      <c r="J34" s="31"/>
    </row>
    <row r="35" spans="1:10" x14ac:dyDescent="0.15">
      <c r="A35" s="30">
        <f t="shared" si="0"/>
        <v>30</v>
      </c>
      <c r="B35" s="43" t="str">
        <f>IF(OR(H35="",F35="都道府県"),"",COUNTA(H$6:$H35)-SUMPRODUCT(($F$6:$F35="都道府県")*($H$6:$H35&lt;&gt;"")))</f>
        <v/>
      </c>
      <c r="C35" s="98" t="str">
        <f t="shared" si="1"/>
        <v>山形県</v>
      </c>
      <c r="D35" s="10" t="s">
        <v>965</v>
      </c>
      <c r="E35" s="33" t="str">
        <f t="shared" si="3"/>
        <v>都道府県</v>
      </c>
      <c r="F35" s="33" t="s">
        <v>726</v>
      </c>
      <c r="G35" s="33" t="s">
        <v>86</v>
      </c>
      <c r="H35" s="19" t="s">
        <v>17</v>
      </c>
      <c r="I35" s="12" t="s">
        <v>14</v>
      </c>
      <c r="J35" s="31"/>
    </row>
    <row r="36" spans="1:10" x14ac:dyDescent="0.15">
      <c r="A36" s="30">
        <f t="shared" si="0"/>
        <v>31</v>
      </c>
      <c r="B36" s="43" t="str">
        <f>IF(OR(H36="",F36="都道府県"),"",COUNTA(H$6:$H36)-SUMPRODUCT(($F$6:$F36="都道府県")*($H$6:$H36&lt;&gt;"")))</f>
        <v/>
      </c>
      <c r="C36" s="98" t="str">
        <f t="shared" si="1"/>
        <v/>
      </c>
      <c r="D36" s="10" t="s">
        <v>965</v>
      </c>
      <c r="E36" s="33" t="str">
        <f t="shared" si="3"/>
        <v>指定登録機関</v>
      </c>
      <c r="F36" s="33" t="s">
        <v>718</v>
      </c>
      <c r="G36" s="33" t="s">
        <v>704</v>
      </c>
      <c r="H36" s="19"/>
      <c r="I36" s="12" t="s">
        <v>14</v>
      </c>
      <c r="J36" s="141"/>
    </row>
    <row r="37" spans="1:10" x14ac:dyDescent="0.15">
      <c r="A37" s="30">
        <f t="shared" si="0"/>
        <v>32</v>
      </c>
      <c r="B37" s="43" t="str">
        <f>IF(OR(H37="",F37="都道府県"),"",COUNTA(H$6:$H37)-SUMPRODUCT(($F$6:$F37="都道府県")*($H$6:$H37&lt;&gt;"")))</f>
        <v/>
      </c>
      <c r="C37" s="98" t="str">
        <f t="shared" si="1"/>
        <v/>
      </c>
      <c r="D37" s="10" t="s">
        <v>965</v>
      </c>
      <c r="E37" s="33" t="str">
        <f t="shared" si="3"/>
        <v>指定事務所登録機関</v>
      </c>
      <c r="F37" s="33" t="s">
        <v>720</v>
      </c>
      <c r="G37" s="33" t="s">
        <v>703</v>
      </c>
      <c r="H37" s="19"/>
      <c r="I37" s="12" t="s">
        <v>14</v>
      </c>
      <c r="J37" s="31"/>
    </row>
    <row r="38" spans="1:10" x14ac:dyDescent="0.15">
      <c r="A38" s="30">
        <f t="shared" si="0"/>
        <v>33</v>
      </c>
      <c r="B38" s="43" t="str">
        <f>IF(OR(H38="",F38="都道府県"),"",COUNTA(H$6:$H38)-SUMPRODUCT(($F$6:$F38="都道府県")*($H$6:$H38&lt;&gt;"")))</f>
        <v/>
      </c>
      <c r="C38" s="98" t="str">
        <f t="shared" si="1"/>
        <v>福島県</v>
      </c>
      <c r="D38" s="10" t="s">
        <v>967</v>
      </c>
      <c r="E38" s="33" t="str">
        <f t="shared" si="3"/>
        <v>都道府県</v>
      </c>
      <c r="F38" s="33" t="s">
        <v>726</v>
      </c>
      <c r="G38" s="33" t="s">
        <v>92</v>
      </c>
      <c r="H38" s="19" t="s">
        <v>17</v>
      </c>
      <c r="I38" s="12" t="s">
        <v>14</v>
      </c>
      <c r="J38" s="31"/>
    </row>
    <row r="39" spans="1:10" x14ac:dyDescent="0.15">
      <c r="A39" s="30">
        <f t="shared" si="0"/>
        <v>34</v>
      </c>
      <c r="B39" s="43">
        <f>IF(OR(H39="",F39="都道府県"),"",COUNTA(H$6:$H39)-SUMPRODUCT(($F$6:$F39="都道府県")*($H$6:$H39&lt;&gt;"")))</f>
        <v>19</v>
      </c>
      <c r="C39" s="98" t="str">
        <f t="shared" si="1"/>
        <v/>
      </c>
      <c r="D39" s="10" t="s">
        <v>966</v>
      </c>
      <c r="E39" s="33" t="str">
        <f t="shared" si="3"/>
        <v>指定登録機関</v>
      </c>
      <c r="F39" s="33" t="s">
        <v>718</v>
      </c>
      <c r="G39" s="33" t="s">
        <v>702</v>
      </c>
      <c r="H39" s="19" t="s">
        <v>17</v>
      </c>
      <c r="I39" s="12" t="s">
        <v>14</v>
      </c>
      <c r="J39" s="31"/>
    </row>
    <row r="40" spans="1:10" x14ac:dyDescent="0.15">
      <c r="A40" s="30">
        <f t="shared" si="0"/>
        <v>35</v>
      </c>
      <c r="B40" s="43">
        <f>IF(OR(H40="",F40="都道府県"),"",COUNTA(H$6:$H40)-SUMPRODUCT(($F$6:$F40="都道府県")*($H$6:$H40&lt;&gt;"")))</f>
        <v>20</v>
      </c>
      <c r="C40" s="98" t="str">
        <f t="shared" si="1"/>
        <v/>
      </c>
      <c r="D40" s="10" t="s">
        <v>966</v>
      </c>
      <c r="E40" s="33" t="str">
        <f t="shared" si="3"/>
        <v>指定事務所登録機関</v>
      </c>
      <c r="F40" s="33" t="s">
        <v>720</v>
      </c>
      <c r="G40" s="33" t="s">
        <v>701</v>
      </c>
      <c r="H40" s="19" t="s">
        <v>17</v>
      </c>
      <c r="I40" s="12" t="s">
        <v>14</v>
      </c>
      <c r="J40" s="31"/>
    </row>
    <row r="41" spans="1:10" x14ac:dyDescent="0.15">
      <c r="A41" s="30">
        <f t="shared" si="0"/>
        <v>36</v>
      </c>
      <c r="B41" s="43" t="str">
        <f>IF(OR(H41="",F41="都道府県"),"",COUNTA(H$6:$H41)-SUMPRODUCT(($F$6:$F41="都道府県")*($H$6:$H41&lt;&gt;"")))</f>
        <v/>
      </c>
      <c r="C41" s="98" t="str">
        <f t="shared" si="1"/>
        <v>茨城県</v>
      </c>
      <c r="D41" s="10" t="s">
        <v>968</v>
      </c>
      <c r="E41" s="33" t="str">
        <f t="shared" si="3"/>
        <v>都道府県</v>
      </c>
      <c r="F41" s="33" t="s">
        <v>726</v>
      </c>
      <c r="G41" s="33" t="s">
        <v>98</v>
      </c>
      <c r="H41" s="19" t="s">
        <v>17</v>
      </c>
      <c r="I41" s="12" t="s">
        <v>14</v>
      </c>
      <c r="J41" s="31"/>
    </row>
    <row r="42" spans="1:10" x14ac:dyDescent="0.15">
      <c r="A42" s="30">
        <f t="shared" si="0"/>
        <v>37</v>
      </c>
      <c r="B42" s="43">
        <f>IF(OR(H42="",F42="都道府県"),"",COUNTA(H$6:$H42)-SUMPRODUCT(($F$6:$F42="都道府県")*($H$6:$H42&lt;&gt;"")))</f>
        <v>21</v>
      </c>
      <c r="C42" s="98" t="str">
        <f t="shared" si="1"/>
        <v/>
      </c>
      <c r="D42" s="10" t="s">
        <v>968</v>
      </c>
      <c r="E42" s="33" t="str">
        <f t="shared" si="3"/>
        <v>指定登録機関</v>
      </c>
      <c r="F42" s="33" t="s">
        <v>718</v>
      </c>
      <c r="G42" s="33" t="s">
        <v>700</v>
      </c>
      <c r="H42" s="19" t="s">
        <v>17</v>
      </c>
      <c r="I42" s="12" t="s">
        <v>14</v>
      </c>
      <c r="J42" s="31"/>
    </row>
    <row r="43" spans="1:10" x14ac:dyDescent="0.15">
      <c r="A43" s="30">
        <f t="shared" si="0"/>
        <v>38</v>
      </c>
      <c r="B43" s="43" t="str">
        <f>IF(OR(H43="",F43="都道府県"),"",COUNTA(H$6:$H43)-SUMPRODUCT(($F$6:$F43="都道府県")*($H$6:$H43&lt;&gt;"")))</f>
        <v/>
      </c>
      <c r="C43" s="98" t="str">
        <f t="shared" si="1"/>
        <v/>
      </c>
      <c r="D43" s="10" t="s">
        <v>968</v>
      </c>
      <c r="E43" s="33" t="str">
        <f t="shared" si="3"/>
        <v>指定事務所登録機関</v>
      </c>
      <c r="F43" s="33" t="s">
        <v>720</v>
      </c>
      <c r="G43" s="33" t="s">
        <v>699</v>
      </c>
      <c r="H43" s="19"/>
      <c r="I43" s="12" t="s">
        <v>14</v>
      </c>
      <c r="J43" s="31"/>
    </row>
    <row r="44" spans="1:10" x14ac:dyDescent="0.15">
      <c r="A44" s="30">
        <f t="shared" si="0"/>
        <v>39</v>
      </c>
      <c r="B44" s="43" t="str">
        <f>IF(OR(H44="",F44="都道府県"),"",COUNTA(H$6:$H44)-SUMPRODUCT(($F$6:$F44="都道府県")*($H$6:$H44&lt;&gt;"")))</f>
        <v/>
      </c>
      <c r="C44" s="98" t="str">
        <f t="shared" si="1"/>
        <v>栃木県</v>
      </c>
      <c r="D44" s="10" t="s">
        <v>969</v>
      </c>
      <c r="E44" s="33" t="str">
        <f t="shared" si="3"/>
        <v>都道府県</v>
      </c>
      <c r="F44" s="33" t="s">
        <v>726</v>
      </c>
      <c r="G44" s="33" t="s">
        <v>108</v>
      </c>
      <c r="H44" s="19" t="s">
        <v>17</v>
      </c>
      <c r="I44" s="12" t="s">
        <v>14</v>
      </c>
      <c r="J44" s="31"/>
    </row>
    <row r="45" spans="1:10" x14ac:dyDescent="0.15">
      <c r="A45" s="30">
        <f t="shared" si="0"/>
        <v>40</v>
      </c>
      <c r="B45" s="43">
        <f>IF(OR(H45="",F45="都道府県"),"",COUNTA(H$6:$H45)-SUMPRODUCT(($F$6:$F45="都道府県")*($H$6:$H45&lt;&gt;"")))</f>
        <v>22</v>
      </c>
      <c r="C45" s="98" t="str">
        <f t="shared" si="1"/>
        <v/>
      </c>
      <c r="D45" s="10" t="s">
        <v>969</v>
      </c>
      <c r="E45" s="33" t="str">
        <f t="shared" si="3"/>
        <v>指定登録機関</v>
      </c>
      <c r="F45" s="33" t="s">
        <v>718</v>
      </c>
      <c r="G45" s="33" t="s">
        <v>698</v>
      </c>
      <c r="H45" s="19" t="s">
        <v>17</v>
      </c>
      <c r="I45" s="12" t="s">
        <v>14</v>
      </c>
      <c r="J45" s="31"/>
    </row>
    <row r="46" spans="1:10" x14ac:dyDescent="0.15">
      <c r="A46" s="30">
        <f t="shared" si="0"/>
        <v>41</v>
      </c>
      <c r="B46" s="43" t="str">
        <f>IF(OR(H46="",F46="都道府県"),"",COUNTA(H$6:$H46)-SUMPRODUCT(($F$6:$F46="都道府県")*($H$6:$H46&lt;&gt;"")))</f>
        <v/>
      </c>
      <c r="C46" s="98" t="str">
        <f t="shared" si="1"/>
        <v/>
      </c>
      <c r="D46" s="10" t="s">
        <v>969</v>
      </c>
      <c r="E46" s="33" t="str">
        <f t="shared" si="3"/>
        <v>指定事務所登録機関</v>
      </c>
      <c r="F46" s="33" t="s">
        <v>720</v>
      </c>
      <c r="G46" s="33" t="s">
        <v>697</v>
      </c>
      <c r="H46" s="19"/>
      <c r="I46" s="12" t="s">
        <v>14</v>
      </c>
      <c r="J46" s="31"/>
    </row>
    <row r="47" spans="1:10" x14ac:dyDescent="0.15">
      <c r="A47" s="30">
        <f t="shared" si="0"/>
        <v>42</v>
      </c>
      <c r="B47" s="43" t="str">
        <f>IF(OR(H47="",F47="都道府県"),"",COUNTA(H$6:$H47)-SUMPRODUCT(($F$6:$F47="都道府県")*($H$6:$H47&lt;&gt;"")))</f>
        <v/>
      </c>
      <c r="C47" s="98" t="str">
        <f t="shared" si="1"/>
        <v>群馬県</v>
      </c>
      <c r="D47" s="10" t="s">
        <v>970</v>
      </c>
      <c r="E47" s="33" t="str">
        <f t="shared" si="3"/>
        <v>都道府県</v>
      </c>
      <c r="F47" s="33" t="s">
        <v>726</v>
      </c>
      <c r="G47" s="33" t="s">
        <v>118</v>
      </c>
      <c r="H47" s="19" t="s">
        <v>17</v>
      </c>
      <c r="I47" s="12" t="s">
        <v>14</v>
      </c>
      <c r="J47" s="31"/>
    </row>
    <row r="48" spans="1:10" x14ac:dyDescent="0.15">
      <c r="A48" s="30">
        <f t="shared" si="0"/>
        <v>43</v>
      </c>
      <c r="B48" s="43">
        <f>IF(OR(H48="",F48="都道府県"),"",COUNTA(H$6:$H48)-SUMPRODUCT(($F$6:$F48="都道府県")*($H$6:$H48&lt;&gt;"")))</f>
        <v>23</v>
      </c>
      <c r="C48" s="98" t="str">
        <f t="shared" si="1"/>
        <v/>
      </c>
      <c r="D48" s="10" t="s">
        <v>970</v>
      </c>
      <c r="E48" s="33" t="str">
        <f t="shared" si="3"/>
        <v>指定登録機関</v>
      </c>
      <c r="F48" s="33" t="s">
        <v>718</v>
      </c>
      <c r="G48" s="33" t="s">
        <v>696</v>
      </c>
      <c r="H48" s="19" t="s">
        <v>17</v>
      </c>
      <c r="I48" s="12" t="s">
        <v>14</v>
      </c>
      <c r="J48" s="31"/>
    </row>
    <row r="49" spans="1:10" x14ac:dyDescent="0.15">
      <c r="A49" s="30">
        <f t="shared" si="0"/>
        <v>44</v>
      </c>
      <c r="B49" s="43">
        <f>IF(OR(H49="",F49="都道府県"),"",COUNTA(H$6:$H49)-SUMPRODUCT(($F$6:$F49="都道府県")*($H$6:$H49&lt;&gt;"")))</f>
        <v>24</v>
      </c>
      <c r="C49" s="98" t="str">
        <f t="shared" si="1"/>
        <v/>
      </c>
      <c r="D49" s="10" t="s">
        <v>970</v>
      </c>
      <c r="E49" s="33" t="str">
        <f t="shared" si="3"/>
        <v>指定事務所登録機関</v>
      </c>
      <c r="F49" s="33" t="s">
        <v>720</v>
      </c>
      <c r="G49" s="33" t="s">
        <v>695</v>
      </c>
      <c r="H49" s="19" t="s">
        <v>17</v>
      </c>
      <c r="I49" s="12" t="s">
        <v>14</v>
      </c>
      <c r="J49" s="31"/>
    </row>
    <row r="50" spans="1:10" x14ac:dyDescent="0.15">
      <c r="A50" s="30">
        <f t="shared" si="0"/>
        <v>45</v>
      </c>
      <c r="B50" s="43" t="str">
        <f>IF(OR(H50="",F50="都道府県"),"",COUNTA(H$6:$H50)-SUMPRODUCT(($F$6:$F50="都道府県")*($H$6:$H50&lt;&gt;"")))</f>
        <v/>
      </c>
      <c r="C50" s="98" t="str">
        <f t="shared" si="1"/>
        <v>埼玉県</v>
      </c>
      <c r="D50" s="10" t="s">
        <v>971</v>
      </c>
      <c r="E50" s="33" t="str">
        <f t="shared" si="3"/>
        <v>都道府県</v>
      </c>
      <c r="F50" s="33" t="s">
        <v>726</v>
      </c>
      <c r="G50" s="33" t="s">
        <v>130</v>
      </c>
      <c r="H50" s="19" t="s">
        <v>17</v>
      </c>
      <c r="I50" s="12" t="s">
        <v>14</v>
      </c>
      <c r="J50" s="31"/>
    </row>
    <row r="51" spans="1:10" x14ac:dyDescent="0.15">
      <c r="A51" s="30">
        <f t="shared" si="0"/>
        <v>46</v>
      </c>
      <c r="B51" s="43">
        <f>IF(OR(H51="",F51="都道府県"),"",COUNTA(H$6:$H51)-SUMPRODUCT(($F$6:$F51="都道府県")*($H$6:$H51&lt;&gt;"")))</f>
        <v>25</v>
      </c>
      <c r="C51" s="98" t="str">
        <f t="shared" si="1"/>
        <v/>
      </c>
      <c r="D51" s="10" t="s">
        <v>971</v>
      </c>
      <c r="E51" s="33" t="str">
        <f t="shared" si="3"/>
        <v>指定登録機関</v>
      </c>
      <c r="F51" s="33" t="s">
        <v>718</v>
      </c>
      <c r="G51" s="33" t="s">
        <v>694</v>
      </c>
      <c r="H51" s="19" t="s">
        <v>17</v>
      </c>
      <c r="I51" s="12" t="s">
        <v>14</v>
      </c>
      <c r="J51" s="31"/>
    </row>
    <row r="52" spans="1:10" x14ac:dyDescent="0.15">
      <c r="A52" s="30">
        <f t="shared" si="0"/>
        <v>47</v>
      </c>
      <c r="B52" s="43">
        <f>IF(OR(H52="",F52="都道府県"),"",COUNTA(H$6:$H52)-SUMPRODUCT(($F$6:$F52="都道府県")*($H$6:$H52&lt;&gt;"")))</f>
        <v>26</v>
      </c>
      <c r="C52" s="98" t="str">
        <f t="shared" si="1"/>
        <v/>
      </c>
      <c r="D52" s="10" t="s">
        <v>971</v>
      </c>
      <c r="E52" s="33" t="str">
        <f t="shared" si="3"/>
        <v>指定事務所登録機関</v>
      </c>
      <c r="F52" s="33" t="s">
        <v>720</v>
      </c>
      <c r="G52" s="33" t="s">
        <v>693</v>
      </c>
      <c r="H52" s="19" t="s">
        <v>17</v>
      </c>
      <c r="I52" s="12" t="s">
        <v>14</v>
      </c>
      <c r="J52" s="31"/>
    </row>
    <row r="53" spans="1:10" x14ac:dyDescent="0.15">
      <c r="A53" s="30">
        <f t="shared" si="0"/>
        <v>48</v>
      </c>
      <c r="B53" s="43" t="str">
        <f>IF(OR(H53="",F53="都道府県"),"",COUNTA(H$6:$H53)-SUMPRODUCT(($F$6:$F53="都道府県")*($H$6:$H53&lt;&gt;"")))</f>
        <v/>
      </c>
      <c r="C53" s="98" t="str">
        <f t="shared" si="1"/>
        <v>千葉県</v>
      </c>
      <c r="D53" s="10" t="s">
        <v>972</v>
      </c>
      <c r="E53" s="33" t="str">
        <f t="shared" si="3"/>
        <v>都道府県</v>
      </c>
      <c r="F53" s="33" t="s">
        <v>726</v>
      </c>
      <c r="G53" s="33" t="s">
        <v>173</v>
      </c>
      <c r="H53" s="19" t="s">
        <v>17</v>
      </c>
      <c r="I53" s="12" t="s">
        <v>14</v>
      </c>
      <c r="J53" s="31"/>
    </row>
    <row r="54" spans="1:10" x14ac:dyDescent="0.15">
      <c r="A54" s="30">
        <f t="shared" si="0"/>
        <v>49</v>
      </c>
      <c r="B54" s="43" t="str">
        <f>IF(OR(H54="",F54="都道府県"),"",COUNTA(H$6:$H54)-SUMPRODUCT(($F$6:$F54="都道府県")*($H$6:$H54&lt;&gt;"")))</f>
        <v/>
      </c>
      <c r="C54" s="98" t="str">
        <f t="shared" si="1"/>
        <v/>
      </c>
      <c r="D54" s="10" t="s">
        <v>972</v>
      </c>
      <c r="E54" s="33" t="str">
        <f t="shared" si="3"/>
        <v>指定登録機関</v>
      </c>
      <c r="F54" s="33" t="s">
        <v>718</v>
      </c>
      <c r="G54" s="33" t="s">
        <v>691</v>
      </c>
      <c r="H54" s="19"/>
      <c r="I54" s="12" t="s">
        <v>14</v>
      </c>
      <c r="J54" s="31"/>
    </row>
    <row r="55" spans="1:10" x14ac:dyDescent="0.15">
      <c r="A55" s="30">
        <f t="shared" si="0"/>
        <v>50</v>
      </c>
      <c r="B55" s="43" t="str">
        <f>IF(OR(H55="",F55="都道府県"),"",COUNTA(H$6:$H55)-SUMPRODUCT(($F$6:$F55="都道府県")*($H$6:$H55&lt;&gt;"")))</f>
        <v/>
      </c>
      <c r="C55" s="98" t="str">
        <f t="shared" si="1"/>
        <v/>
      </c>
      <c r="D55" s="10" t="s">
        <v>972</v>
      </c>
      <c r="E55" s="33" t="str">
        <f t="shared" si="3"/>
        <v>指定事務所登録機関</v>
      </c>
      <c r="F55" s="33" t="s">
        <v>720</v>
      </c>
      <c r="G55" s="33" t="s">
        <v>690</v>
      </c>
      <c r="H55" s="19"/>
      <c r="I55" s="12" t="s">
        <v>14</v>
      </c>
      <c r="J55" s="31"/>
    </row>
    <row r="56" spans="1:10" x14ac:dyDescent="0.15">
      <c r="A56" s="30">
        <f t="shared" si="0"/>
        <v>51</v>
      </c>
      <c r="B56" s="43" t="str">
        <f>IF(OR(H56="",F56="都道府県"),"",COUNTA(H$6:$H56)-SUMPRODUCT(($F$6:$F56="都道府県")*($H$6:$H56&lt;&gt;"")))</f>
        <v/>
      </c>
      <c r="C56" s="98" t="str">
        <f t="shared" si="1"/>
        <v>東京都</v>
      </c>
      <c r="D56" s="10" t="s">
        <v>973</v>
      </c>
      <c r="E56" s="33" t="str">
        <f t="shared" si="3"/>
        <v>都道府県</v>
      </c>
      <c r="F56" s="33" t="s">
        <v>726</v>
      </c>
      <c r="G56" s="33" t="s">
        <v>195</v>
      </c>
      <c r="H56" s="19" t="s">
        <v>464</v>
      </c>
      <c r="I56" s="12" t="s">
        <v>14</v>
      </c>
      <c r="J56" s="31"/>
    </row>
    <row r="57" spans="1:10" x14ac:dyDescent="0.15">
      <c r="A57" s="30">
        <f t="shared" si="0"/>
        <v>52</v>
      </c>
      <c r="B57" s="43">
        <f>IF(OR(H57="",F57="都道府県"),"",COUNTA(H$6:$H57)-SUMPRODUCT(($F$6:$F57="都道府県")*($H$6:$H57&lt;&gt;"")))</f>
        <v>27</v>
      </c>
      <c r="C57" s="98" t="str">
        <f t="shared" si="1"/>
        <v/>
      </c>
      <c r="D57" s="10" t="s">
        <v>973</v>
      </c>
      <c r="E57" s="33" t="str">
        <f t="shared" si="3"/>
        <v>指定登録機関</v>
      </c>
      <c r="F57" s="33" t="s">
        <v>718</v>
      </c>
      <c r="G57" s="33" t="s">
        <v>688</v>
      </c>
      <c r="H57" s="19" t="s">
        <v>17</v>
      </c>
      <c r="I57" s="12" t="s">
        <v>14</v>
      </c>
      <c r="J57" s="31"/>
    </row>
    <row r="58" spans="1:10" x14ac:dyDescent="0.15">
      <c r="A58" s="30">
        <f t="shared" si="0"/>
        <v>53</v>
      </c>
      <c r="B58" s="43">
        <f>IF(OR(H58="",F58="都道府県"),"",COUNTA(H$6:$H58)-SUMPRODUCT(($F$6:$F58="都道府県")*($H$6:$H58&lt;&gt;"")))</f>
        <v>28</v>
      </c>
      <c r="C58" s="98" t="str">
        <f t="shared" si="1"/>
        <v/>
      </c>
      <c r="D58" s="10" t="s">
        <v>973</v>
      </c>
      <c r="E58" s="33" t="str">
        <f t="shared" si="3"/>
        <v>指定事務所登録機関</v>
      </c>
      <c r="F58" s="33" t="s">
        <v>720</v>
      </c>
      <c r="G58" s="33" t="s">
        <v>686</v>
      </c>
      <c r="H58" s="19" t="s">
        <v>17</v>
      </c>
      <c r="I58" s="12" t="s">
        <v>14</v>
      </c>
      <c r="J58" s="31"/>
    </row>
    <row r="59" spans="1:10" x14ac:dyDescent="0.15">
      <c r="A59" s="30">
        <f t="shared" si="0"/>
        <v>54</v>
      </c>
      <c r="B59" s="43" t="str">
        <f>IF(OR(H59="",F59="都道府県"),"",COUNTA(H$6:$H59)-SUMPRODUCT(($F$6:$F59="都道府県")*($H$6:$H59&lt;&gt;"")))</f>
        <v/>
      </c>
      <c r="C59" s="98" t="str">
        <f t="shared" si="1"/>
        <v>神奈川県</v>
      </c>
      <c r="D59" s="10" t="s">
        <v>876</v>
      </c>
      <c r="E59" s="33" t="str">
        <f t="shared" si="3"/>
        <v>都道府県</v>
      </c>
      <c r="F59" s="33" t="s">
        <v>726</v>
      </c>
      <c r="G59" s="33" t="s">
        <v>229</v>
      </c>
      <c r="H59" s="19" t="s">
        <v>464</v>
      </c>
      <c r="I59" s="12" t="s">
        <v>14</v>
      </c>
      <c r="J59" s="31"/>
    </row>
    <row r="60" spans="1:10" x14ac:dyDescent="0.15">
      <c r="A60" s="30">
        <f t="shared" si="0"/>
        <v>55</v>
      </c>
      <c r="B60" s="43">
        <f>IF(OR(H60="",F60="都道府県"),"",COUNTA(H$6:$H60)-SUMPRODUCT(($F$6:$F60="都道府県")*($H$6:$H60&lt;&gt;"")))</f>
        <v>29</v>
      </c>
      <c r="C60" s="98" t="str">
        <f t="shared" si="1"/>
        <v/>
      </c>
      <c r="D60" s="10" t="s">
        <v>876</v>
      </c>
      <c r="E60" s="33" t="str">
        <f t="shared" si="3"/>
        <v>指定登録機関</v>
      </c>
      <c r="F60" s="33" t="s">
        <v>718</v>
      </c>
      <c r="G60" s="33" t="s">
        <v>684</v>
      </c>
      <c r="H60" s="19" t="s">
        <v>17</v>
      </c>
      <c r="I60" s="12" t="s">
        <v>14</v>
      </c>
      <c r="J60" s="31"/>
    </row>
    <row r="61" spans="1:10" x14ac:dyDescent="0.15">
      <c r="A61" s="30">
        <f t="shared" si="0"/>
        <v>56</v>
      </c>
      <c r="B61" s="43">
        <f>IF(OR(H61="",F61="都道府県"),"",COUNTA(H$6:$H61)-SUMPRODUCT(($F$6:$F61="都道府県")*($H$6:$H61&lt;&gt;"")))</f>
        <v>30</v>
      </c>
      <c r="C61" s="98" t="str">
        <f t="shared" si="1"/>
        <v/>
      </c>
      <c r="D61" s="10" t="s">
        <v>876</v>
      </c>
      <c r="E61" s="33" t="str">
        <f t="shared" si="3"/>
        <v>指定事務所登録機関</v>
      </c>
      <c r="F61" s="33" t="s">
        <v>720</v>
      </c>
      <c r="G61" s="33" t="s">
        <v>683</v>
      </c>
      <c r="H61" s="19" t="s">
        <v>17</v>
      </c>
      <c r="I61" s="12" t="s">
        <v>14</v>
      </c>
      <c r="J61" s="31"/>
    </row>
    <row r="62" spans="1:10" x14ac:dyDescent="0.15">
      <c r="A62" s="30">
        <f t="shared" si="0"/>
        <v>57</v>
      </c>
      <c r="B62" s="43" t="str">
        <f>IF(OR(H62="",F62="都道府県"),"",COUNTA(H$6:$H62)-SUMPRODUCT(($F$6:$F62="都道府県")*($H$6:$H62&lt;&gt;"")))</f>
        <v/>
      </c>
      <c r="C62" s="98" t="str">
        <f t="shared" si="1"/>
        <v>新潟県</v>
      </c>
      <c r="D62" s="10" t="s">
        <v>877</v>
      </c>
      <c r="E62" s="33" t="str">
        <f t="shared" si="3"/>
        <v>都道府県</v>
      </c>
      <c r="F62" s="33" t="s">
        <v>726</v>
      </c>
      <c r="G62" s="33" t="s">
        <v>242</v>
      </c>
      <c r="H62" s="19" t="s">
        <v>17</v>
      </c>
      <c r="I62" s="12" t="s">
        <v>14</v>
      </c>
      <c r="J62" s="31"/>
    </row>
    <row r="63" spans="1:10" x14ac:dyDescent="0.15">
      <c r="A63" s="30">
        <f t="shared" si="0"/>
        <v>58</v>
      </c>
      <c r="B63" s="43">
        <f>IF(OR(H63="",F63="都道府県"),"",COUNTA(H$6:$H63)-SUMPRODUCT(($F$6:$F63="都道府県")*($H$6:$H63&lt;&gt;"")))</f>
        <v>31</v>
      </c>
      <c r="C63" s="98" t="str">
        <f t="shared" si="1"/>
        <v/>
      </c>
      <c r="D63" s="10" t="s">
        <v>877</v>
      </c>
      <c r="E63" s="33" t="str">
        <f t="shared" si="3"/>
        <v>指定登録機関</v>
      </c>
      <c r="F63" s="33" t="s">
        <v>718</v>
      </c>
      <c r="G63" s="33" t="s">
        <v>1056</v>
      </c>
      <c r="H63" s="19" t="s">
        <v>17</v>
      </c>
      <c r="I63" s="12" t="s">
        <v>14</v>
      </c>
      <c r="J63" s="31"/>
    </row>
    <row r="64" spans="1:10" x14ac:dyDescent="0.15">
      <c r="A64" s="30">
        <f t="shared" si="0"/>
        <v>59</v>
      </c>
      <c r="B64" s="43" t="str">
        <f>IF(OR(H64="",F64="都道府県"),"",COUNTA(H$6:$H64)-SUMPRODUCT(($F$6:$F64="都道府県")*($H$6:$H64&lt;&gt;"")))</f>
        <v/>
      </c>
      <c r="C64" s="98" t="str">
        <f t="shared" si="1"/>
        <v/>
      </c>
      <c r="D64" s="10" t="s">
        <v>877</v>
      </c>
      <c r="E64" s="33" t="str">
        <f t="shared" si="3"/>
        <v>指定事務所登録機関</v>
      </c>
      <c r="F64" s="33" t="s">
        <v>720</v>
      </c>
      <c r="G64" s="33" t="s">
        <v>682</v>
      </c>
      <c r="H64" s="19"/>
      <c r="I64" s="12" t="s">
        <v>14</v>
      </c>
      <c r="J64" s="31"/>
    </row>
    <row r="65" spans="1:10" x14ac:dyDescent="0.15">
      <c r="A65" s="30">
        <f t="shared" si="0"/>
        <v>60</v>
      </c>
      <c r="B65" s="43" t="str">
        <f>IF(OR(H65="",F65="都道府県"),"",COUNTA(H$6:$H65)-SUMPRODUCT(($F$6:$F65="都道府県")*($H$6:$H65&lt;&gt;"")))</f>
        <v/>
      </c>
      <c r="C65" s="98" t="str">
        <f t="shared" si="1"/>
        <v>富山県</v>
      </c>
      <c r="D65" s="10" t="s">
        <v>878</v>
      </c>
      <c r="E65" s="33" t="str">
        <f t="shared" si="3"/>
        <v>都道府県</v>
      </c>
      <c r="F65" s="33" t="s">
        <v>726</v>
      </c>
      <c r="G65" s="33" t="s">
        <v>249</v>
      </c>
      <c r="H65" s="19" t="s">
        <v>17</v>
      </c>
      <c r="I65" s="12" t="s">
        <v>14</v>
      </c>
      <c r="J65" s="31"/>
    </row>
    <row r="66" spans="1:10" x14ac:dyDescent="0.15">
      <c r="A66" s="30">
        <f t="shared" si="0"/>
        <v>61</v>
      </c>
      <c r="B66" s="43">
        <f>IF(OR(H66="",F66="都道府県"),"",COUNTA(H$6:$H66)-SUMPRODUCT(($F$6:$F66="都道府県")*($H$6:$H66&lt;&gt;"")))</f>
        <v>32</v>
      </c>
      <c r="C66" s="98" t="str">
        <f t="shared" si="1"/>
        <v/>
      </c>
      <c r="D66" s="10" t="s">
        <v>878</v>
      </c>
      <c r="E66" s="33" t="str">
        <f t="shared" si="3"/>
        <v>指定登録機関</v>
      </c>
      <c r="F66" s="33" t="s">
        <v>718</v>
      </c>
      <c r="G66" s="33" t="s">
        <v>680</v>
      </c>
      <c r="H66" s="19" t="s">
        <v>17</v>
      </c>
      <c r="I66" s="12" t="s">
        <v>14</v>
      </c>
      <c r="J66" s="31"/>
    </row>
    <row r="67" spans="1:10" x14ac:dyDescent="0.15">
      <c r="A67" s="30">
        <f t="shared" si="0"/>
        <v>62</v>
      </c>
      <c r="B67" s="43">
        <f>IF(OR(H67="",F67="都道府県"),"",COUNTA(H$6:$H67)-SUMPRODUCT(($F$6:$F67="都道府県")*($H$6:$H67&lt;&gt;"")))</f>
        <v>33</v>
      </c>
      <c r="C67" s="98" t="str">
        <f t="shared" si="1"/>
        <v/>
      </c>
      <c r="D67" s="10" t="s">
        <v>878</v>
      </c>
      <c r="E67" s="33" t="str">
        <f t="shared" si="3"/>
        <v>指定事務所登録機関</v>
      </c>
      <c r="F67" s="33" t="s">
        <v>720</v>
      </c>
      <c r="G67" s="33" t="s">
        <v>679</v>
      </c>
      <c r="H67" s="19" t="s">
        <v>17</v>
      </c>
      <c r="I67" s="12" t="s">
        <v>14</v>
      </c>
      <c r="J67" s="31"/>
    </row>
    <row r="68" spans="1:10" x14ac:dyDescent="0.15">
      <c r="A68" s="30">
        <f t="shared" si="0"/>
        <v>63</v>
      </c>
      <c r="B68" s="43" t="str">
        <f>IF(OR(H68="",F68="都道府県"),"",COUNTA(H$6:$H68)-SUMPRODUCT(($F$6:$F68="都道府県")*($H$6:$H68&lt;&gt;"")))</f>
        <v/>
      </c>
      <c r="C68" s="98" t="str">
        <f t="shared" si="1"/>
        <v>石川県</v>
      </c>
      <c r="D68" s="10" t="s">
        <v>879</v>
      </c>
      <c r="E68" s="33" t="str">
        <f t="shared" si="3"/>
        <v>都道府県</v>
      </c>
      <c r="F68" s="33" t="s">
        <v>726</v>
      </c>
      <c r="G68" s="33" t="s">
        <v>252</v>
      </c>
      <c r="H68" s="19" t="s">
        <v>17</v>
      </c>
      <c r="I68" s="12" t="s">
        <v>14</v>
      </c>
      <c r="J68" s="31"/>
    </row>
    <row r="69" spans="1:10" x14ac:dyDescent="0.15">
      <c r="A69" s="30">
        <f t="shared" si="0"/>
        <v>64</v>
      </c>
      <c r="B69" s="43" t="str">
        <f>IF(OR(H69="",F69="都道府県"),"",COUNTA(H$6:$H69)-SUMPRODUCT(($F$6:$F69="都道府県")*($H$6:$H69&lt;&gt;"")))</f>
        <v/>
      </c>
      <c r="C69" s="98" t="str">
        <f t="shared" si="1"/>
        <v/>
      </c>
      <c r="D69" s="10" t="s">
        <v>879</v>
      </c>
      <c r="E69" s="33" t="str">
        <f t="shared" si="3"/>
        <v>指定登録機関</v>
      </c>
      <c r="F69" s="33" t="s">
        <v>718</v>
      </c>
      <c r="G69" s="33" t="s">
        <v>678</v>
      </c>
      <c r="H69" s="19"/>
      <c r="I69" s="12" t="s">
        <v>14</v>
      </c>
      <c r="J69" s="31"/>
    </row>
    <row r="70" spans="1:10" x14ac:dyDescent="0.15">
      <c r="A70" s="30">
        <f t="shared" si="0"/>
        <v>65</v>
      </c>
      <c r="B70" s="43" t="str">
        <f>IF(OR(H70="",F70="都道府県"),"",COUNTA(H$6:$H70)-SUMPRODUCT(($F$6:$F70="都道府県")*($H$6:$H70&lt;&gt;"")))</f>
        <v/>
      </c>
      <c r="C70" s="98" t="str">
        <f t="shared" si="1"/>
        <v/>
      </c>
      <c r="D70" s="10" t="s">
        <v>879</v>
      </c>
      <c r="E70" s="33" t="str">
        <f t="shared" si="3"/>
        <v>指定事務所登録機関</v>
      </c>
      <c r="F70" s="33" t="s">
        <v>720</v>
      </c>
      <c r="G70" s="33" t="s">
        <v>677</v>
      </c>
      <c r="H70" s="19"/>
      <c r="I70" s="12" t="s">
        <v>14</v>
      </c>
      <c r="J70" s="31"/>
    </row>
    <row r="71" spans="1:10" x14ac:dyDescent="0.15">
      <c r="A71" s="30">
        <f t="shared" si="0"/>
        <v>66</v>
      </c>
      <c r="B71" s="43" t="str">
        <f>IF(OR(H71="",F71="都道府県"),"",COUNTA(H$6:$H71)-SUMPRODUCT(($F$6:$F71="都道府県")*($H$6:$H71&lt;&gt;"")))</f>
        <v/>
      </c>
      <c r="C71" s="98" t="str">
        <f t="shared" si="1"/>
        <v>福井県</v>
      </c>
      <c r="D71" s="10" t="s">
        <v>880</v>
      </c>
      <c r="E71" s="33" t="str">
        <f t="shared" si="3"/>
        <v>都道府県</v>
      </c>
      <c r="F71" s="33" t="s">
        <v>726</v>
      </c>
      <c r="G71" s="33" t="s">
        <v>260</v>
      </c>
      <c r="H71" s="19" t="s">
        <v>17</v>
      </c>
      <c r="I71" s="12" t="s">
        <v>14</v>
      </c>
      <c r="J71" s="31"/>
    </row>
    <row r="72" spans="1:10" x14ac:dyDescent="0.15">
      <c r="A72" s="30">
        <f t="shared" ref="A72:A135" si="4">IF($G72&lt;&gt;"",ROW($G72)-(ROW(G$6)-1))</f>
        <v>67</v>
      </c>
      <c r="B72" s="43" t="str">
        <f>IF(OR(H72="",F72="都道府県"),"",COUNTA(H$6:$H72)-SUMPRODUCT(($F$6:$F72="都道府県")*($H$6:$H72&lt;&gt;"")))</f>
        <v/>
      </c>
      <c r="C72" s="98" t="str">
        <f t="shared" ref="C72:C135" si="5">IF(D72&lt;&gt;D71,D72,"")</f>
        <v/>
      </c>
      <c r="D72" s="10" t="s">
        <v>880</v>
      </c>
      <c r="E72" s="33" t="str">
        <f>IF(F72="－","－",IF(F72&lt;&gt;F71,F72,""))</f>
        <v>指定登録機関</v>
      </c>
      <c r="F72" s="33" t="s">
        <v>718</v>
      </c>
      <c r="G72" s="33" t="s">
        <v>676</v>
      </c>
      <c r="H72" s="19"/>
      <c r="I72" s="12" t="s">
        <v>14</v>
      </c>
      <c r="J72" s="31"/>
    </row>
    <row r="73" spans="1:10" x14ac:dyDescent="0.15">
      <c r="A73" s="30">
        <f t="shared" si="4"/>
        <v>68</v>
      </c>
      <c r="B73" s="43" t="str">
        <f>IF(OR(H73="",F73="都道府県"),"",COUNTA(H$6:$H73)-SUMPRODUCT(($F$6:$F73="都道府県")*($H$6:$H73&lt;&gt;"")))</f>
        <v/>
      </c>
      <c r="C73" s="98" t="str">
        <f t="shared" si="5"/>
        <v/>
      </c>
      <c r="D73" s="10" t="s">
        <v>880</v>
      </c>
      <c r="E73" s="33" t="str">
        <f t="shared" ref="E73:E136" si="6">IF(F73="－","－",IF(F73&lt;&gt;F72,F73,""))</f>
        <v>指定事務所登録機関</v>
      </c>
      <c r="F73" s="33" t="s">
        <v>720</v>
      </c>
      <c r="G73" s="33" t="s">
        <v>675</v>
      </c>
      <c r="H73" s="19"/>
      <c r="I73" s="12" t="s">
        <v>14</v>
      </c>
      <c r="J73" s="31"/>
    </row>
    <row r="74" spans="1:10" x14ac:dyDescent="0.15">
      <c r="A74" s="30">
        <f t="shared" si="4"/>
        <v>69</v>
      </c>
      <c r="B74" s="43" t="str">
        <f>IF(OR(H74="",F74="都道府県"),"",COUNTA(H$6:$H74)-SUMPRODUCT(($F$6:$F74="都道府県")*($H$6:$H74&lt;&gt;"")))</f>
        <v/>
      </c>
      <c r="C74" s="98" t="str">
        <f t="shared" si="5"/>
        <v>山梨県</v>
      </c>
      <c r="D74" s="10" t="s">
        <v>881</v>
      </c>
      <c r="E74" s="33" t="str">
        <f t="shared" si="6"/>
        <v>都道府県</v>
      </c>
      <c r="F74" s="33" t="s">
        <v>726</v>
      </c>
      <c r="G74" s="33" t="s">
        <v>262</v>
      </c>
      <c r="H74" s="19" t="s">
        <v>17</v>
      </c>
      <c r="I74" s="12" t="s">
        <v>14</v>
      </c>
      <c r="J74" s="31"/>
    </row>
    <row r="75" spans="1:10" x14ac:dyDescent="0.15">
      <c r="A75" s="30">
        <f t="shared" si="4"/>
        <v>70</v>
      </c>
      <c r="B75" s="43" t="str">
        <f>IF(OR(H75="",F75="都道府県"),"",COUNTA(H$6:$H75)-SUMPRODUCT(($F$6:$F75="都道府県")*($H$6:$H75&lt;&gt;"")))</f>
        <v/>
      </c>
      <c r="C75" s="98" t="str">
        <f t="shared" si="5"/>
        <v/>
      </c>
      <c r="D75" s="10" t="s">
        <v>881</v>
      </c>
      <c r="E75" s="33" t="str">
        <f t="shared" si="6"/>
        <v>指定登録機関</v>
      </c>
      <c r="F75" s="33" t="s">
        <v>718</v>
      </c>
      <c r="G75" s="33" t="s">
        <v>674</v>
      </c>
      <c r="H75" s="19"/>
      <c r="I75" s="12" t="s">
        <v>14</v>
      </c>
      <c r="J75" s="31"/>
    </row>
    <row r="76" spans="1:10" x14ac:dyDescent="0.15">
      <c r="A76" s="30">
        <f t="shared" si="4"/>
        <v>71</v>
      </c>
      <c r="B76" s="43" t="str">
        <f>IF(OR(H76="",F76="都道府県"),"",COUNTA(H$6:$H76)-SUMPRODUCT(($F$6:$F76="都道府県")*($H$6:$H76&lt;&gt;"")))</f>
        <v/>
      </c>
      <c r="C76" s="98" t="str">
        <f t="shared" si="5"/>
        <v/>
      </c>
      <c r="D76" s="10" t="s">
        <v>881</v>
      </c>
      <c r="E76" s="33" t="str">
        <f t="shared" si="6"/>
        <v>指定事務所登録機関</v>
      </c>
      <c r="F76" s="33" t="s">
        <v>720</v>
      </c>
      <c r="G76" s="33" t="s">
        <v>673</v>
      </c>
      <c r="H76" s="19"/>
      <c r="I76" s="12" t="s">
        <v>14</v>
      </c>
      <c r="J76" s="31"/>
    </row>
    <row r="77" spans="1:10" x14ac:dyDescent="0.15">
      <c r="A77" s="30">
        <f t="shared" si="4"/>
        <v>72</v>
      </c>
      <c r="B77" s="43" t="str">
        <f>IF(OR(H77="",F77="都道府県"),"",COUNTA(H$6:$H77)-SUMPRODUCT(($F$6:$F77="都道府県")*($H$6:$H77&lt;&gt;"")))</f>
        <v/>
      </c>
      <c r="C77" s="98" t="str">
        <f t="shared" si="5"/>
        <v>長野県</v>
      </c>
      <c r="D77" s="10" t="s">
        <v>882</v>
      </c>
      <c r="E77" s="33" t="str">
        <f t="shared" si="6"/>
        <v>都道府県</v>
      </c>
      <c r="F77" s="33" t="s">
        <v>726</v>
      </c>
      <c r="G77" s="33" t="s">
        <v>264</v>
      </c>
      <c r="H77" s="19"/>
      <c r="I77" s="12" t="s">
        <v>14</v>
      </c>
      <c r="J77" s="31"/>
    </row>
    <row r="78" spans="1:10" x14ac:dyDescent="0.15">
      <c r="A78" s="30">
        <f t="shared" si="4"/>
        <v>73</v>
      </c>
      <c r="B78" s="43">
        <f>IF(OR(H78="",F78="都道府県"),"",COUNTA(H$6:$H78)-SUMPRODUCT(($F$6:$F78="都道府県")*($H$6:$H78&lt;&gt;"")))</f>
        <v>34</v>
      </c>
      <c r="C78" s="98" t="str">
        <f t="shared" si="5"/>
        <v/>
      </c>
      <c r="D78" s="10" t="s">
        <v>882</v>
      </c>
      <c r="E78" s="33" t="str">
        <f t="shared" si="6"/>
        <v>指定登録機関</v>
      </c>
      <c r="F78" s="33" t="s">
        <v>718</v>
      </c>
      <c r="G78" s="33" t="s">
        <v>1057</v>
      </c>
      <c r="H78" s="19" t="s">
        <v>17</v>
      </c>
      <c r="I78" s="12" t="s">
        <v>14</v>
      </c>
      <c r="J78" s="31"/>
    </row>
    <row r="79" spans="1:10" x14ac:dyDescent="0.15">
      <c r="A79" s="30">
        <f t="shared" si="4"/>
        <v>74</v>
      </c>
      <c r="B79" s="43">
        <f>IF(OR(H79="",F79="都道府県"),"",COUNTA(H$6:$H79)-SUMPRODUCT(($F$6:$F79="都道府県")*($H$6:$H79&lt;&gt;"")))</f>
        <v>35</v>
      </c>
      <c r="C79" s="98" t="str">
        <f t="shared" si="5"/>
        <v/>
      </c>
      <c r="D79" s="10" t="s">
        <v>882</v>
      </c>
      <c r="E79" s="33" t="str">
        <f t="shared" si="6"/>
        <v>指定事務所登録機関</v>
      </c>
      <c r="F79" s="33" t="s">
        <v>720</v>
      </c>
      <c r="G79" s="33" t="s">
        <v>672</v>
      </c>
      <c r="H79" s="19" t="s">
        <v>17</v>
      </c>
      <c r="I79" s="12" t="s">
        <v>14</v>
      </c>
      <c r="J79" s="31"/>
    </row>
    <row r="80" spans="1:10" x14ac:dyDescent="0.15">
      <c r="A80" s="30">
        <f t="shared" si="4"/>
        <v>75</v>
      </c>
      <c r="B80" s="43" t="str">
        <f>IF(OR(H80="",F80="都道府県"),"",COUNTA(H$6:$H80)-SUMPRODUCT(($F$6:$F80="都道府県")*($H$6:$H80&lt;&gt;"")))</f>
        <v/>
      </c>
      <c r="C80" s="98" t="str">
        <f t="shared" si="5"/>
        <v>岐阜県</v>
      </c>
      <c r="D80" s="10" t="s">
        <v>883</v>
      </c>
      <c r="E80" s="33" t="str">
        <f t="shared" si="6"/>
        <v>都道府県</v>
      </c>
      <c r="F80" s="33" t="s">
        <v>726</v>
      </c>
      <c r="G80" s="33" t="s">
        <v>272</v>
      </c>
      <c r="H80" s="19" t="s">
        <v>17</v>
      </c>
      <c r="I80" s="12" t="s">
        <v>14</v>
      </c>
      <c r="J80" s="31"/>
    </row>
    <row r="81" spans="1:10" x14ac:dyDescent="0.15">
      <c r="A81" s="30">
        <f t="shared" si="4"/>
        <v>76</v>
      </c>
      <c r="B81" s="43" t="str">
        <f>IF(OR(H81="",F81="都道府県"),"",COUNTA(H$6:$H81)-SUMPRODUCT(($F$6:$F81="都道府県")*($H$6:$H81&lt;&gt;"")))</f>
        <v/>
      </c>
      <c r="C81" s="98" t="str">
        <f t="shared" si="5"/>
        <v/>
      </c>
      <c r="D81" s="10" t="s">
        <v>883</v>
      </c>
      <c r="E81" s="33" t="str">
        <f t="shared" si="6"/>
        <v>指定登録機関</v>
      </c>
      <c r="F81" s="33" t="s">
        <v>718</v>
      </c>
      <c r="G81" s="33" t="s">
        <v>671</v>
      </c>
      <c r="H81" s="19"/>
      <c r="I81" s="12" t="s">
        <v>14</v>
      </c>
      <c r="J81" s="31"/>
    </row>
    <row r="82" spans="1:10" x14ac:dyDescent="0.15">
      <c r="A82" s="30">
        <f t="shared" si="4"/>
        <v>77</v>
      </c>
      <c r="B82" s="43" t="str">
        <f>IF(OR(H82="",F82="都道府県"),"",COUNTA(H$6:$H82)-SUMPRODUCT(($F$6:$F82="都道府県")*($H$6:$H82&lt;&gt;"")))</f>
        <v/>
      </c>
      <c r="C82" s="98" t="str">
        <f t="shared" si="5"/>
        <v/>
      </c>
      <c r="D82" s="10" t="s">
        <v>883</v>
      </c>
      <c r="E82" s="33" t="str">
        <f t="shared" si="6"/>
        <v>指定事務所登録機関</v>
      </c>
      <c r="F82" s="33" t="s">
        <v>720</v>
      </c>
      <c r="G82" s="33" t="s">
        <v>670</v>
      </c>
      <c r="H82" s="19"/>
      <c r="I82" s="12" t="s">
        <v>14</v>
      </c>
      <c r="J82" s="31"/>
    </row>
    <row r="83" spans="1:10" x14ac:dyDescent="0.15">
      <c r="A83" s="30">
        <f t="shared" si="4"/>
        <v>78</v>
      </c>
      <c r="B83" s="43" t="str">
        <f>IF(OR(H83="",F83="都道府県"),"",COUNTA(H$6:$H83)-SUMPRODUCT(($F$6:$F83="都道府県")*($H$6:$H83&lt;&gt;"")))</f>
        <v/>
      </c>
      <c r="C83" s="98" t="str">
        <f t="shared" si="5"/>
        <v>静岡県</v>
      </c>
      <c r="D83" s="10" t="s">
        <v>884</v>
      </c>
      <c r="E83" s="33" t="str">
        <f t="shared" si="6"/>
        <v>都道府県</v>
      </c>
      <c r="F83" s="33" t="s">
        <v>726</v>
      </c>
      <c r="G83" s="33" t="s">
        <v>279</v>
      </c>
      <c r="H83" s="19" t="s">
        <v>17</v>
      </c>
      <c r="I83" s="12" t="s">
        <v>14</v>
      </c>
      <c r="J83" s="31"/>
    </row>
    <row r="84" spans="1:10" x14ac:dyDescent="0.15">
      <c r="A84" s="30">
        <f t="shared" si="4"/>
        <v>79</v>
      </c>
      <c r="B84" s="43" t="str">
        <f>IF(OR(H84="",F84="都道府県"),"",COUNTA(H$6:$H84)-SUMPRODUCT(($F$6:$F84="都道府県")*($H$6:$H84&lt;&gt;"")))</f>
        <v/>
      </c>
      <c r="C84" s="98" t="str">
        <f t="shared" si="5"/>
        <v/>
      </c>
      <c r="D84" s="10" t="s">
        <v>884</v>
      </c>
      <c r="E84" s="33" t="str">
        <f t="shared" si="6"/>
        <v>指定登録機関</v>
      </c>
      <c r="F84" s="33" t="s">
        <v>718</v>
      </c>
      <c r="G84" s="33" t="s">
        <v>669</v>
      </c>
      <c r="H84" s="19"/>
      <c r="I84" s="12" t="s">
        <v>14</v>
      </c>
      <c r="J84" s="31"/>
    </row>
    <row r="85" spans="1:10" x14ac:dyDescent="0.15">
      <c r="A85" s="30">
        <f t="shared" si="4"/>
        <v>80</v>
      </c>
      <c r="B85" s="43">
        <f>IF(OR(H85="",F85="都道府県"),"",COUNTA(H$6:$H85)-SUMPRODUCT(($F$6:$F85="都道府県")*($H$6:$H85&lt;&gt;"")))</f>
        <v>36</v>
      </c>
      <c r="C85" s="98" t="str">
        <f t="shared" si="5"/>
        <v/>
      </c>
      <c r="D85" s="10" t="s">
        <v>884</v>
      </c>
      <c r="E85" s="33" t="str">
        <f t="shared" si="6"/>
        <v>指定事務所登録機関</v>
      </c>
      <c r="F85" s="33" t="s">
        <v>720</v>
      </c>
      <c r="G85" s="33" t="s">
        <v>668</v>
      </c>
      <c r="H85" s="19" t="s">
        <v>17</v>
      </c>
      <c r="I85" s="12" t="s">
        <v>14</v>
      </c>
      <c r="J85" s="31"/>
    </row>
    <row r="86" spans="1:10" x14ac:dyDescent="0.15">
      <c r="A86" s="30">
        <f t="shared" si="4"/>
        <v>81</v>
      </c>
      <c r="B86" s="43" t="str">
        <f>IF(OR(H86="",F86="都道府県"),"",COUNTA(H$6:$H86)-SUMPRODUCT(($F$6:$F86="都道府県")*($H$6:$H86&lt;&gt;"")))</f>
        <v/>
      </c>
      <c r="C86" s="98" t="str">
        <f t="shared" si="5"/>
        <v>愛知県</v>
      </c>
      <c r="D86" s="10" t="s">
        <v>885</v>
      </c>
      <c r="E86" s="33" t="str">
        <f t="shared" si="6"/>
        <v>都道府県</v>
      </c>
      <c r="F86" s="33" t="s">
        <v>726</v>
      </c>
      <c r="G86" s="33" t="s">
        <v>295</v>
      </c>
      <c r="H86" s="19" t="s">
        <v>464</v>
      </c>
      <c r="I86" s="12" t="s">
        <v>14</v>
      </c>
      <c r="J86" s="31"/>
    </row>
    <row r="87" spans="1:10" x14ac:dyDescent="0.15">
      <c r="A87" s="30">
        <f t="shared" si="4"/>
        <v>82</v>
      </c>
      <c r="B87" s="43" t="str">
        <f>IF(OR(H87="",F87="都道府県"),"",COUNTA(H$6:$H87)-SUMPRODUCT(($F$6:$F87="都道府県")*($H$6:$H87&lt;&gt;"")))</f>
        <v/>
      </c>
      <c r="C87" s="98" t="str">
        <f t="shared" si="5"/>
        <v/>
      </c>
      <c r="D87" s="10" t="s">
        <v>885</v>
      </c>
      <c r="E87" s="33" t="str">
        <f t="shared" si="6"/>
        <v>指定登録機関</v>
      </c>
      <c r="F87" s="33" t="s">
        <v>718</v>
      </c>
      <c r="G87" s="33" t="s">
        <v>667</v>
      </c>
      <c r="H87" s="19"/>
      <c r="I87" s="12" t="s">
        <v>14</v>
      </c>
      <c r="J87" s="31"/>
    </row>
    <row r="88" spans="1:10" x14ac:dyDescent="0.15">
      <c r="A88" s="30">
        <f t="shared" si="4"/>
        <v>83</v>
      </c>
      <c r="B88" s="43">
        <f>IF(OR(H88="",F88="都道府県"),"",COUNTA(H$6:$H88)-SUMPRODUCT(($F$6:$F88="都道府県")*($H$6:$H88&lt;&gt;"")))</f>
        <v>37</v>
      </c>
      <c r="C88" s="98" t="str">
        <f t="shared" si="5"/>
        <v/>
      </c>
      <c r="D88" s="10" t="s">
        <v>885</v>
      </c>
      <c r="E88" s="33" t="str">
        <f t="shared" si="6"/>
        <v>指定事務所登録機関</v>
      </c>
      <c r="F88" s="33" t="s">
        <v>720</v>
      </c>
      <c r="G88" s="33" t="s">
        <v>666</v>
      </c>
      <c r="H88" s="19" t="s">
        <v>17</v>
      </c>
      <c r="I88" s="12" t="s">
        <v>14</v>
      </c>
      <c r="J88" s="31"/>
    </row>
    <row r="89" spans="1:10" x14ac:dyDescent="0.15">
      <c r="A89" s="30">
        <f t="shared" si="4"/>
        <v>84</v>
      </c>
      <c r="B89" s="43" t="str">
        <f>IF(OR(H89="",F89="都道府県"),"",COUNTA(H$6:$H89)-SUMPRODUCT(($F$6:$F89="都道府県")*($H$6:$H89&lt;&gt;"")))</f>
        <v/>
      </c>
      <c r="C89" s="98" t="str">
        <f t="shared" si="5"/>
        <v>三重県</v>
      </c>
      <c r="D89" s="10" t="s">
        <v>886</v>
      </c>
      <c r="E89" s="33" t="str">
        <f t="shared" si="6"/>
        <v>都道府県</v>
      </c>
      <c r="F89" s="33" t="s">
        <v>726</v>
      </c>
      <c r="G89" s="33" t="s">
        <v>313</v>
      </c>
      <c r="H89" s="19" t="s">
        <v>17</v>
      </c>
      <c r="I89" s="12" t="s">
        <v>14</v>
      </c>
      <c r="J89" s="31"/>
    </row>
    <row r="90" spans="1:10" x14ac:dyDescent="0.15">
      <c r="A90" s="30">
        <f t="shared" si="4"/>
        <v>85</v>
      </c>
      <c r="B90" s="43" t="str">
        <f>IF(OR(H90="",F90="都道府県"),"",COUNTA(H$6:$H90)-SUMPRODUCT(($F$6:$F90="都道府県")*($H$6:$H90&lt;&gt;"")))</f>
        <v/>
      </c>
      <c r="C90" s="98" t="str">
        <f t="shared" si="5"/>
        <v/>
      </c>
      <c r="D90" s="10" t="s">
        <v>886</v>
      </c>
      <c r="E90" s="33" t="str">
        <f t="shared" si="6"/>
        <v>指定登録機関</v>
      </c>
      <c r="F90" s="33" t="s">
        <v>718</v>
      </c>
      <c r="G90" s="33" t="s">
        <v>664</v>
      </c>
      <c r="H90" s="19"/>
      <c r="I90" s="12" t="s">
        <v>14</v>
      </c>
      <c r="J90" s="31"/>
    </row>
    <row r="91" spans="1:10" x14ac:dyDescent="0.15">
      <c r="A91" s="30">
        <f t="shared" si="4"/>
        <v>86</v>
      </c>
      <c r="B91" s="43" t="str">
        <f>IF(OR(H91="",F91="都道府県"),"",COUNTA(H$6:$H91)-SUMPRODUCT(($F$6:$F91="都道府県")*($H$6:$H91&lt;&gt;"")))</f>
        <v/>
      </c>
      <c r="C91" s="98" t="str">
        <f t="shared" si="5"/>
        <v/>
      </c>
      <c r="D91" s="10" t="s">
        <v>886</v>
      </c>
      <c r="E91" s="33" t="str">
        <f t="shared" si="6"/>
        <v>指定事務所登録機関</v>
      </c>
      <c r="F91" s="33" t="s">
        <v>720</v>
      </c>
      <c r="G91" s="33" t="s">
        <v>663</v>
      </c>
      <c r="H91" s="19"/>
      <c r="I91" s="12" t="s">
        <v>14</v>
      </c>
      <c r="J91" s="31"/>
    </row>
    <row r="92" spans="1:10" x14ac:dyDescent="0.15">
      <c r="A92" s="30">
        <f t="shared" si="4"/>
        <v>87</v>
      </c>
      <c r="B92" s="43" t="str">
        <f>IF(OR(H92="",F92="都道府県"),"",COUNTA(H$6:$H92)-SUMPRODUCT(($F$6:$F92="都道府県")*($H$6:$H92&lt;&gt;"")))</f>
        <v/>
      </c>
      <c r="C92" s="98" t="str">
        <f t="shared" si="5"/>
        <v>滋賀県</v>
      </c>
      <c r="D92" s="10" t="s">
        <v>887</v>
      </c>
      <c r="E92" s="33" t="str">
        <f t="shared" si="6"/>
        <v>都道府県</v>
      </c>
      <c r="F92" s="33" t="s">
        <v>726</v>
      </c>
      <c r="G92" s="33" t="s">
        <v>322</v>
      </c>
      <c r="H92" s="19" t="s">
        <v>17</v>
      </c>
      <c r="I92" s="12" t="s">
        <v>14</v>
      </c>
      <c r="J92" s="31"/>
    </row>
    <row r="93" spans="1:10" x14ac:dyDescent="0.15">
      <c r="A93" s="30">
        <f t="shared" si="4"/>
        <v>88</v>
      </c>
      <c r="B93" s="43" t="str">
        <f>IF(OR(H93="",F93="都道府県"),"",COUNTA(H$6:$H93)-SUMPRODUCT(($F$6:$F93="都道府県")*($H$6:$H93&lt;&gt;"")))</f>
        <v/>
      </c>
      <c r="C93" s="98" t="str">
        <f t="shared" si="5"/>
        <v/>
      </c>
      <c r="D93" s="10" t="s">
        <v>887</v>
      </c>
      <c r="E93" s="33" t="str">
        <f t="shared" si="6"/>
        <v>指定登録機関</v>
      </c>
      <c r="F93" s="33" t="s">
        <v>718</v>
      </c>
      <c r="G93" s="33" t="s">
        <v>662</v>
      </c>
      <c r="H93" s="19"/>
      <c r="I93" s="12" t="s">
        <v>14</v>
      </c>
      <c r="J93" s="31"/>
    </row>
    <row r="94" spans="1:10" x14ac:dyDescent="0.15">
      <c r="A94" s="30">
        <f t="shared" si="4"/>
        <v>89</v>
      </c>
      <c r="B94" s="43">
        <f>IF(OR(H94="",F94="都道府県"),"",COUNTA(H$6:$H94)-SUMPRODUCT(($F$6:$F94="都道府県")*($H$6:$H94&lt;&gt;"")))</f>
        <v>38</v>
      </c>
      <c r="C94" s="98" t="str">
        <f t="shared" si="5"/>
        <v/>
      </c>
      <c r="D94" s="10" t="s">
        <v>887</v>
      </c>
      <c r="E94" s="33" t="str">
        <f t="shared" si="6"/>
        <v>指定事務所登録機関</v>
      </c>
      <c r="F94" s="33" t="s">
        <v>720</v>
      </c>
      <c r="G94" s="33" t="s">
        <v>661</v>
      </c>
      <c r="H94" s="19" t="s">
        <v>17</v>
      </c>
      <c r="I94" s="12" t="s">
        <v>14</v>
      </c>
      <c r="J94" s="31"/>
    </row>
    <row r="95" spans="1:10" x14ac:dyDescent="0.15">
      <c r="A95" s="30">
        <f t="shared" si="4"/>
        <v>90</v>
      </c>
      <c r="B95" s="43" t="str">
        <f>IF(OR(H95="",F95="都道府県"),"",COUNTA(H$6:$H95)-SUMPRODUCT(($F$6:$F95="都道府県")*($H$6:$H95&lt;&gt;"")))</f>
        <v/>
      </c>
      <c r="C95" s="98" t="str">
        <f t="shared" si="5"/>
        <v>京都府</v>
      </c>
      <c r="D95" s="10" t="s">
        <v>888</v>
      </c>
      <c r="E95" s="33" t="str">
        <f t="shared" si="6"/>
        <v>都道府県</v>
      </c>
      <c r="F95" s="33" t="s">
        <v>726</v>
      </c>
      <c r="G95" s="33" t="s">
        <v>330</v>
      </c>
      <c r="H95" s="19" t="s">
        <v>17</v>
      </c>
      <c r="I95" s="12" t="s">
        <v>14</v>
      </c>
      <c r="J95" s="31"/>
    </row>
    <row r="96" spans="1:10" x14ac:dyDescent="0.15">
      <c r="A96" s="30">
        <f t="shared" si="4"/>
        <v>91</v>
      </c>
      <c r="B96" s="43" t="str">
        <f>IF(OR(H96="",F96="都道府県"),"",COUNTA(H$6:$H96)-SUMPRODUCT(($F$6:$F96="都道府県")*($H$6:$H96&lt;&gt;"")))</f>
        <v/>
      </c>
      <c r="C96" s="98" t="str">
        <f t="shared" si="5"/>
        <v/>
      </c>
      <c r="D96" s="10" t="s">
        <v>888</v>
      </c>
      <c r="E96" s="33" t="str">
        <f t="shared" si="6"/>
        <v>指定登録機関</v>
      </c>
      <c r="F96" s="33" t="s">
        <v>718</v>
      </c>
      <c r="G96" s="33" t="s">
        <v>660</v>
      </c>
      <c r="H96" s="19"/>
      <c r="I96" s="12" t="s">
        <v>14</v>
      </c>
      <c r="J96" s="31"/>
    </row>
    <row r="97" spans="1:10" x14ac:dyDescent="0.15">
      <c r="A97" s="30">
        <f t="shared" si="4"/>
        <v>92</v>
      </c>
      <c r="B97" s="43">
        <f>IF(OR(H97="",F97="都道府県"),"",COUNTA(H$6:$H97)-SUMPRODUCT(($F$6:$F97="都道府県")*($H$6:$H97&lt;&gt;"")))</f>
        <v>39</v>
      </c>
      <c r="C97" s="98" t="str">
        <f t="shared" si="5"/>
        <v/>
      </c>
      <c r="D97" s="10" t="s">
        <v>888</v>
      </c>
      <c r="E97" s="33" t="str">
        <f t="shared" si="6"/>
        <v>指定事務所登録機関</v>
      </c>
      <c r="F97" s="33" t="s">
        <v>720</v>
      </c>
      <c r="G97" s="33" t="s">
        <v>659</v>
      </c>
      <c r="H97" s="19" t="s">
        <v>1055</v>
      </c>
      <c r="I97" s="12" t="s">
        <v>14</v>
      </c>
      <c r="J97" s="31"/>
    </row>
    <row r="98" spans="1:10" x14ac:dyDescent="0.15">
      <c r="A98" s="30">
        <f t="shared" si="4"/>
        <v>93</v>
      </c>
      <c r="B98" s="43" t="str">
        <f>IF(OR(H98="",F98="都道府県"),"",COUNTA(H$6:$H98)-SUMPRODUCT(($F$6:$F98="都道府県")*($H$6:$H98&lt;&gt;"")))</f>
        <v/>
      </c>
      <c r="C98" s="98" t="str">
        <f t="shared" si="5"/>
        <v>大阪府</v>
      </c>
      <c r="D98" s="10" t="s">
        <v>889</v>
      </c>
      <c r="E98" s="33" t="str">
        <f t="shared" si="6"/>
        <v>都道府県</v>
      </c>
      <c r="F98" s="33" t="s">
        <v>726</v>
      </c>
      <c r="G98" s="33" t="s">
        <v>333</v>
      </c>
      <c r="H98" s="19" t="s">
        <v>464</v>
      </c>
      <c r="I98" s="12" t="s">
        <v>14</v>
      </c>
      <c r="J98" s="31"/>
    </row>
    <row r="99" spans="1:10" x14ac:dyDescent="0.15">
      <c r="A99" s="30">
        <f t="shared" si="4"/>
        <v>94</v>
      </c>
      <c r="B99" s="43">
        <f>IF(OR(H99="",F99="都道府県"),"",COUNTA(H$6:$H99)-SUMPRODUCT(($F$6:$F99="都道府県")*($H$6:$H99&lt;&gt;"")))</f>
        <v>40</v>
      </c>
      <c r="C99" s="98" t="str">
        <f t="shared" si="5"/>
        <v/>
      </c>
      <c r="D99" s="10" t="s">
        <v>889</v>
      </c>
      <c r="E99" s="33" t="str">
        <f t="shared" si="6"/>
        <v>指定登録機関</v>
      </c>
      <c r="F99" s="33" t="s">
        <v>718</v>
      </c>
      <c r="G99" s="33" t="s">
        <v>658</v>
      </c>
      <c r="H99" s="19" t="s">
        <v>17</v>
      </c>
      <c r="I99" s="12" t="s">
        <v>14</v>
      </c>
      <c r="J99" s="31"/>
    </row>
    <row r="100" spans="1:10" x14ac:dyDescent="0.15">
      <c r="A100" s="30">
        <f t="shared" si="4"/>
        <v>95</v>
      </c>
      <c r="B100" s="43" t="str">
        <f>IF(OR(H100="",F100="都道府県"),"",COUNTA(H$6:$H100)-SUMPRODUCT(($F$6:$F100="都道府県")*($H$6:$H100&lt;&gt;"")))</f>
        <v/>
      </c>
      <c r="C100" s="98" t="str">
        <f t="shared" si="5"/>
        <v/>
      </c>
      <c r="D100" s="10" t="s">
        <v>889</v>
      </c>
      <c r="E100" s="33" t="str">
        <f t="shared" si="6"/>
        <v>指定事務所登録機関</v>
      </c>
      <c r="F100" s="33" t="s">
        <v>720</v>
      </c>
      <c r="G100" s="33" t="s">
        <v>657</v>
      </c>
      <c r="H100" s="19"/>
      <c r="I100" s="12" t="s">
        <v>14</v>
      </c>
      <c r="J100" s="31"/>
    </row>
    <row r="101" spans="1:10" x14ac:dyDescent="0.15">
      <c r="A101" s="30">
        <f t="shared" si="4"/>
        <v>96</v>
      </c>
      <c r="B101" s="43" t="str">
        <f>IF(OR(H101="",F101="都道府県"),"",COUNTA(H$6:$H101)-SUMPRODUCT(($F$6:$F101="都道府県")*($H$6:$H101&lt;&gt;"")))</f>
        <v/>
      </c>
      <c r="C101" s="98" t="str">
        <f t="shared" si="5"/>
        <v>兵庫県</v>
      </c>
      <c r="D101" s="10" t="s">
        <v>890</v>
      </c>
      <c r="E101" s="33" t="str">
        <f t="shared" si="6"/>
        <v>都道府県</v>
      </c>
      <c r="F101" s="33" t="s">
        <v>726</v>
      </c>
      <c r="G101" s="33" t="s">
        <v>351</v>
      </c>
      <c r="H101" s="19" t="s">
        <v>464</v>
      </c>
      <c r="I101" s="12" t="s">
        <v>14</v>
      </c>
      <c r="J101" s="31"/>
    </row>
    <row r="102" spans="1:10" x14ac:dyDescent="0.15">
      <c r="A102" s="30">
        <f t="shared" si="4"/>
        <v>97</v>
      </c>
      <c r="B102" s="43" t="str">
        <f>IF(OR(H102="",F102="都道府県"),"",COUNTA(H$6:$H102)-SUMPRODUCT(($F$6:$F102="都道府県")*($H$6:$H102&lt;&gt;"")))</f>
        <v/>
      </c>
      <c r="C102" s="98" t="str">
        <f t="shared" si="5"/>
        <v/>
      </c>
      <c r="D102" s="10" t="s">
        <v>890</v>
      </c>
      <c r="E102" s="33" t="str">
        <f t="shared" si="6"/>
        <v>指定登録機関</v>
      </c>
      <c r="F102" s="33" t="s">
        <v>718</v>
      </c>
      <c r="G102" s="33" t="s">
        <v>655</v>
      </c>
      <c r="H102" s="19"/>
      <c r="I102" s="12" t="s">
        <v>14</v>
      </c>
      <c r="J102" s="31"/>
    </row>
    <row r="103" spans="1:10" x14ac:dyDescent="0.15">
      <c r="A103" s="30">
        <f t="shared" si="4"/>
        <v>98</v>
      </c>
      <c r="B103" s="43">
        <f>IF(OR(H103="",F103="都道府県"),"",COUNTA(H$6:$H103)-SUMPRODUCT(($F$6:$F103="都道府県")*($H$6:$H103&lt;&gt;"")))</f>
        <v>41</v>
      </c>
      <c r="C103" s="98" t="str">
        <f t="shared" si="5"/>
        <v/>
      </c>
      <c r="D103" s="10" t="s">
        <v>890</v>
      </c>
      <c r="E103" s="33" t="str">
        <f t="shared" si="6"/>
        <v>指定事務所登録機関</v>
      </c>
      <c r="F103" s="33" t="s">
        <v>720</v>
      </c>
      <c r="G103" s="33" t="s">
        <v>654</v>
      </c>
      <c r="H103" s="19" t="s">
        <v>17</v>
      </c>
      <c r="I103" s="12" t="s">
        <v>14</v>
      </c>
      <c r="J103" s="31"/>
    </row>
    <row r="104" spans="1:10" x14ac:dyDescent="0.15">
      <c r="A104" s="30">
        <f t="shared" si="4"/>
        <v>99</v>
      </c>
      <c r="B104" s="43" t="str">
        <f>IF(OR(H104="",F104="都道府県"),"",COUNTA(H$6:$H104)-SUMPRODUCT(($F$6:$F104="都道府県")*($H$6:$H104&lt;&gt;"")))</f>
        <v/>
      </c>
      <c r="C104" s="98" t="str">
        <f t="shared" si="5"/>
        <v>奈良県</v>
      </c>
      <c r="D104" s="10" t="s">
        <v>891</v>
      </c>
      <c r="E104" s="33" t="str">
        <f t="shared" si="6"/>
        <v>都道府県</v>
      </c>
      <c r="F104" s="33" t="s">
        <v>726</v>
      </c>
      <c r="G104" s="33" t="s">
        <v>364</v>
      </c>
      <c r="H104" s="19" t="s">
        <v>17</v>
      </c>
      <c r="I104" s="12" t="s">
        <v>14</v>
      </c>
      <c r="J104" s="31"/>
    </row>
    <row r="105" spans="1:10" x14ac:dyDescent="0.15">
      <c r="A105" s="30">
        <f t="shared" si="4"/>
        <v>100</v>
      </c>
      <c r="B105" s="43" t="str">
        <f>IF(OR(H105="",F105="都道府県"),"",COUNTA(H$6:$H105)-SUMPRODUCT(($F$6:$F105="都道府県")*($H$6:$H105&lt;&gt;"")))</f>
        <v/>
      </c>
      <c r="C105" s="98" t="str">
        <f t="shared" si="5"/>
        <v/>
      </c>
      <c r="D105" s="10" t="s">
        <v>891</v>
      </c>
      <c r="E105" s="33" t="str">
        <f t="shared" si="6"/>
        <v>指定登録機関</v>
      </c>
      <c r="F105" s="33" t="s">
        <v>718</v>
      </c>
      <c r="G105" s="33" t="s">
        <v>653</v>
      </c>
      <c r="H105" s="19"/>
      <c r="I105" s="12" t="s">
        <v>14</v>
      </c>
      <c r="J105" s="31" t="s">
        <v>719</v>
      </c>
    </row>
    <row r="106" spans="1:10" x14ac:dyDescent="0.15">
      <c r="A106" s="30">
        <f t="shared" si="4"/>
        <v>101</v>
      </c>
      <c r="B106" s="43">
        <f>IF(OR(H106="",F106="都道府県"),"",COUNTA(H$6:$H106)-SUMPRODUCT(($F$6:$F106="都道府県")*($H$6:$H106&lt;&gt;"")))</f>
        <v>42</v>
      </c>
      <c r="C106" s="98" t="str">
        <f t="shared" si="5"/>
        <v/>
      </c>
      <c r="D106" s="10" t="s">
        <v>891</v>
      </c>
      <c r="E106" s="33" t="str">
        <f t="shared" si="6"/>
        <v>指定事務所登録機関</v>
      </c>
      <c r="F106" s="33" t="s">
        <v>720</v>
      </c>
      <c r="G106" s="33" t="s">
        <v>652</v>
      </c>
      <c r="H106" s="19" t="s">
        <v>17</v>
      </c>
      <c r="I106" s="12" t="s">
        <v>1003</v>
      </c>
      <c r="J106" s="31"/>
    </row>
    <row r="107" spans="1:10" x14ac:dyDescent="0.15">
      <c r="A107" s="30">
        <f t="shared" si="4"/>
        <v>102</v>
      </c>
      <c r="B107" s="43" t="str">
        <f>IF(OR(H107="",F107="都道府県"),"",COUNTA(H$6:$H107)-SUMPRODUCT(($F$6:$F107="都道府県")*($H$6:$H107&lt;&gt;"")))</f>
        <v/>
      </c>
      <c r="C107" s="98" t="str">
        <f t="shared" si="5"/>
        <v>和歌山県</v>
      </c>
      <c r="D107" s="10" t="s">
        <v>974</v>
      </c>
      <c r="E107" s="33" t="str">
        <f t="shared" si="6"/>
        <v>都道府県</v>
      </c>
      <c r="F107" s="33" t="s">
        <v>726</v>
      </c>
      <c r="G107" s="33" t="s">
        <v>368</v>
      </c>
      <c r="H107" s="19" t="s">
        <v>17</v>
      </c>
      <c r="I107" s="12" t="s">
        <v>14</v>
      </c>
      <c r="J107" s="31"/>
    </row>
    <row r="108" spans="1:10" x14ac:dyDescent="0.15">
      <c r="A108" s="30">
        <f t="shared" si="4"/>
        <v>103</v>
      </c>
      <c r="B108" s="43" t="str">
        <f>IF(OR(H108="",F108="都道府県"),"",COUNTA(H$6:$H108)-SUMPRODUCT(($F$6:$F108="都道府県")*($H$6:$H108&lt;&gt;"")))</f>
        <v/>
      </c>
      <c r="C108" s="98" t="str">
        <f t="shared" si="5"/>
        <v/>
      </c>
      <c r="D108" s="10" t="s">
        <v>974</v>
      </c>
      <c r="E108" s="33" t="str">
        <f t="shared" si="6"/>
        <v>指定登録機関</v>
      </c>
      <c r="F108" s="33" t="s">
        <v>718</v>
      </c>
      <c r="G108" s="33" t="s">
        <v>651</v>
      </c>
      <c r="H108" s="19"/>
      <c r="I108" s="12" t="s">
        <v>14</v>
      </c>
      <c r="J108" s="31"/>
    </row>
    <row r="109" spans="1:10" x14ac:dyDescent="0.15">
      <c r="A109" s="30">
        <f t="shared" si="4"/>
        <v>104</v>
      </c>
      <c r="B109" s="43" t="str">
        <f>IF(OR(H109="",F109="都道府県"),"",COUNTA(H$6:$H109)-SUMPRODUCT(($F$6:$F109="都道府県")*($H$6:$H109&lt;&gt;"")))</f>
        <v/>
      </c>
      <c r="C109" s="98" t="str">
        <f t="shared" si="5"/>
        <v/>
      </c>
      <c r="D109" s="10" t="s">
        <v>974</v>
      </c>
      <c r="E109" s="33" t="str">
        <f t="shared" si="6"/>
        <v>指定事務所登録機関</v>
      </c>
      <c r="F109" s="33" t="s">
        <v>720</v>
      </c>
      <c r="G109" s="33" t="s">
        <v>650</v>
      </c>
      <c r="H109" s="19"/>
      <c r="I109" s="12" t="s">
        <v>14</v>
      </c>
      <c r="J109" s="31"/>
    </row>
    <row r="110" spans="1:10" x14ac:dyDescent="0.15">
      <c r="A110" s="30">
        <f t="shared" si="4"/>
        <v>105</v>
      </c>
      <c r="B110" s="43" t="str">
        <f>IF(OR(H110="",F110="都道府県"),"",COUNTA(H$6:$H110)-SUMPRODUCT(($F$6:$F110="都道府県")*($H$6:$H110&lt;&gt;"")))</f>
        <v/>
      </c>
      <c r="C110" s="98" t="str">
        <f t="shared" si="5"/>
        <v>鳥取県</v>
      </c>
      <c r="D110" s="10" t="s">
        <v>975</v>
      </c>
      <c r="E110" s="33" t="str">
        <f t="shared" si="6"/>
        <v>都道府県</v>
      </c>
      <c r="F110" s="33" t="s">
        <v>726</v>
      </c>
      <c r="G110" s="33" t="s">
        <v>370</v>
      </c>
      <c r="H110" s="19" t="s">
        <v>17</v>
      </c>
      <c r="I110" s="12" t="s">
        <v>14</v>
      </c>
      <c r="J110" s="31"/>
    </row>
    <row r="111" spans="1:10" x14ac:dyDescent="0.15">
      <c r="A111" s="30">
        <f t="shared" si="4"/>
        <v>106</v>
      </c>
      <c r="B111" s="43" t="str">
        <f>IF(OR(H111="",F111="都道府県"),"",COUNTA(H$6:$H111)-SUMPRODUCT(($F$6:$F111="都道府県")*($H$6:$H111&lt;&gt;"")))</f>
        <v/>
      </c>
      <c r="C111" s="98" t="str">
        <f t="shared" si="5"/>
        <v/>
      </c>
      <c r="D111" s="10" t="s">
        <v>975</v>
      </c>
      <c r="E111" s="33" t="str">
        <f t="shared" si="6"/>
        <v>指定登録機関</v>
      </c>
      <c r="F111" s="33" t="s">
        <v>718</v>
      </c>
      <c r="G111" s="33" t="s">
        <v>649</v>
      </c>
      <c r="H111" s="19"/>
      <c r="I111" s="12" t="s">
        <v>14</v>
      </c>
      <c r="J111" s="31"/>
    </row>
    <row r="112" spans="1:10" x14ac:dyDescent="0.15">
      <c r="A112" s="30">
        <f t="shared" si="4"/>
        <v>107</v>
      </c>
      <c r="B112" s="43" t="str">
        <f>IF(OR(H112="",F112="都道府県"),"",COUNTA(H$6:$H112)-SUMPRODUCT(($F$6:$F112="都道府県")*($H$6:$H112&lt;&gt;"")))</f>
        <v/>
      </c>
      <c r="C112" s="98" t="str">
        <f t="shared" si="5"/>
        <v/>
      </c>
      <c r="D112" s="10" t="s">
        <v>975</v>
      </c>
      <c r="E112" s="33" t="str">
        <f t="shared" si="6"/>
        <v>指定事務所登録機関</v>
      </c>
      <c r="F112" s="33" t="s">
        <v>720</v>
      </c>
      <c r="G112" s="33" t="s">
        <v>648</v>
      </c>
      <c r="H112" s="19"/>
      <c r="I112" s="12" t="s">
        <v>14</v>
      </c>
      <c r="J112" s="31"/>
    </row>
    <row r="113" spans="1:10" x14ac:dyDescent="0.15">
      <c r="A113" s="30">
        <f t="shared" si="4"/>
        <v>108</v>
      </c>
      <c r="B113" s="43" t="str">
        <f>IF(OR(H113="",F113="都道府県"),"",COUNTA(H$6:$H113)-SUMPRODUCT(($F$6:$F113="都道府県")*($H$6:$H113&lt;&gt;"")))</f>
        <v/>
      </c>
      <c r="C113" s="98" t="str">
        <f t="shared" si="5"/>
        <v>島根県</v>
      </c>
      <c r="D113" s="10" t="s">
        <v>976</v>
      </c>
      <c r="E113" s="33" t="str">
        <f t="shared" si="6"/>
        <v>都道府県</v>
      </c>
      <c r="F113" s="33" t="s">
        <v>726</v>
      </c>
      <c r="G113" s="33" t="s">
        <v>375</v>
      </c>
      <c r="H113" s="19" t="s">
        <v>17</v>
      </c>
      <c r="I113" s="12" t="s">
        <v>14</v>
      </c>
      <c r="J113" s="31"/>
    </row>
    <row r="114" spans="1:10" x14ac:dyDescent="0.15">
      <c r="A114" s="30">
        <f t="shared" si="4"/>
        <v>109</v>
      </c>
      <c r="B114" s="43" t="str">
        <f>IF(OR(H114="",F114="都道府県"),"",COUNTA(H$6:$H114)-SUMPRODUCT(($F$6:$F114="都道府県")*($H$6:$H114&lt;&gt;"")))</f>
        <v/>
      </c>
      <c r="C114" s="98" t="str">
        <f t="shared" si="5"/>
        <v/>
      </c>
      <c r="D114" s="10" t="s">
        <v>976</v>
      </c>
      <c r="E114" s="33" t="str">
        <f t="shared" si="6"/>
        <v>指定登録機関</v>
      </c>
      <c r="F114" s="33" t="s">
        <v>718</v>
      </c>
      <c r="G114" s="33" t="s">
        <v>647</v>
      </c>
      <c r="H114" s="19"/>
      <c r="I114" s="12" t="s">
        <v>14</v>
      </c>
      <c r="J114" s="31"/>
    </row>
    <row r="115" spans="1:10" x14ac:dyDescent="0.15">
      <c r="A115" s="30">
        <f t="shared" si="4"/>
        <v>110</v>
      </c>
      <c r="B115" s="43" t="str">
        <f>IF(OR(H115="",F115="都道府県"),"",COUNTA(H$6:$H115)-SUMPRODUCT(($F$6:$F115="都道府県")*($H$6:$H115&lt;&gt;"")))</f>
        <v/>
      </c>
      <c r="C115" s="98" t="str">
        <f t="shared" si="5"/>
        <v/>
      </c>
      <c r="D115" s="10" t="s">
        <v>976</v>
      </c>
      <c r="E115" s="33" t="str">
        <f t="shared" si="6"/>
        <v>指定事務所登録機関</v>
      </c>
      <c r="F115" s="33" t="s">
        <v>720</v>
      </c>
      <c r="G115" s="33" t="s">
        <v>646</v>
      </c>
      <c r="H115" s="19"/>
      <c r="I115" s="12" t="s">
        <v>14</v>
      </c>
      <c r="J115" s="31"/>
    </row>
    <row r="116" spans="1:10" x14ac:dyDescent="0.15">
      <c r="A116" s="30">
        <f t="shared" si="4"/>
        <v>111</v>
      </c>
      <c r="B116" s="43" t="str">
        <f>IF(OR(H116="",F116="都道府県"),"",COUNTA(H$6:$H116)-SUMPRODUCT(($F$6:$F116="都道府県")*($H$6:$H116&lt;&gt;"")))</f>
        <v/>
      </c>
      <c r="C116" s="98" t="str">
        <f t="shared" si="5"/>
        <v>岡山県</v>
      </c>
      <c r="D116" s="10" t="s">
        <v>977</v>
      </c>
      <c r="E116" s="33" t="str">
        <f t="shared" si="6"/>
        <v>都道府県</v>
      </c>
      <c r="F116" s="33" t="s">
        <v>726</v>
      </c>
      <c r="G116" s="33" t="s">
        <v>384</v>
      </c>
      <c r="H116" s="19" t="s">
        <v>17</v>
      </c>
      <c r="I116" s="12" t="s">
        <v>14</v>
      </c>
      <c r="J116" s="31"/>
    </row>
    <row r="117" spans="1:10" x14ac:dyDescent="0.15">
      <c r="A117" s="30">
        <f t="shared" si="4"/>
        <v>112</v>
      </c>
      <c r="B117" s="43">
        <f>IF(OR(H117="",F117="都道府県"),"",COUNTA(H$6:$H117)-SUMPRODUCT(($F$6:$F117="都道府県")*($H$6:$H117&lt;&gt;"")))</f>
        <v>43</v>
      </c>
      <c r="C117" s="98" t="str">
        <f t="shared" si="5"/>
        <v/>
      </c>
      <c r="D117" s="10" t="s">
        <v>977</v>
      </c>
      <c r="E117" s="33" t="str">
        <f t="shared" si="6"/>
        <v>指定登録機関</v>
      </c>
      <c r="F117" s="33" t="s">
        <v>718</v>
      </c>
      <c r="G117" s="33" t="s">
        <v>645</v>
      </c>
      <c r="H117" s="19" t="s">
        <v>17</v>
      </c>
      <c r="I117" s="12" t="s">
        <v>14</v>
      </c>
      <c r="J117" s="31"/>
    </row>
    <row r="118" spans="1:10" x14ac:dyDescent="0.15">
      <c r="A118" s="30">
        <f t="shared" si="4"/>
        <v>113</v>
      </c>
      <c r="B118" s="43" t="str">
        <f>IF(OR(H118="",F118="都道府県"),"",COUNTA(H$6:$H118)-SUMPRODUCT(($F$6:$F118="都道府県")*($H$6:$H118&lt;&gt;"")))</f>
        <v/>
      </c>
      <c r="C118" s="98" t="str">
        <f t="shared" si="5"/>
        <v/>
      </c>
      <c r="D118" s="10" t="s">
        <v>977</v>
      </c>
      <c r="E118" s="33" t="str">
        <f t="shared" si="6"/>
        <v>指定事務所登録機関</v>
      </c>
      <c r="F118" s="33" t="s">
        <v>720</v>
      </c>
      <c r="G118" s="33" t="s">
        <v>644</v>
      </c>
      <c r="H118" s="19"/>
      <c r="I118" s="12" t="s">
        <v>14</v>
      </c>
      <c r="J118" s="31"/>
    </row>
    <row r="119" spans="1:10" x14ac:dyDescent="0.15">
      <c r="A119" s="30">
        <f t="shared" si="4"/>
        <v>114</v>
      </c>
      <c r="B119" s="43" t="str">
        <f>IF(OR(H119="",F119="都道府県"),"",COUNTA(H$6:$H119)-SUMPRODUCT(($F$6:$F119="都道府県")*($H$6:$H119&lt;&gt;"")))</f>
        <v/>
      </c>
      <c r="C119" s="98" t="str">
        <f t="shared" si="5"/>
        <v>広島県</v>
      </c>
      <c r="D119" s="10" t="s">
        <v>978</v>
      </c>
      <c r="E119" s="33" t="str">
        <f t="shared" si="6"/>
        <v>都道府県</v>
      </c>
      <c r="F119" s="33" t="s">
        <v>726</v>
      </c>
      <c r="G119" s="33" t="s">
        <v>392</v>
      </c>
      <c r="H119" s="19" t="s">
        <v>464</v>
      </c>
      <c r="I119" s="12" t="s">
        <v>14</v>
      </c>
      <c r="J119" s="31"/>
    </row>
    <row r="120" spans="1:10" x14ac:dyDescent="0.15">
      <c r="A120" s="30">
        <f t="shared" si="4"/>
        <v>115</v>
      </c>
      <c r="B120" s="43">
        <f>IF(OR(H120="",F120="都道府県"),"",COUNTA(H$6:$H120)-SUMPRODUCT(($F$6:$F120="都道府県")*($H$6:$H120&lt;&gt;"")))</f>
        <v>44</v>
      </c>
      <c r="C120" s="98" t="str">
        <f t="shared" si="5"/>
        <v/>
      </c>
      <c r="D120" s="10" t="s">
        <v>978</v>
      </c>
      <c r="E120" s="33" t="str">
        <f t="shared" si="6"/>
        <v>指定登録機関</v>
      </c>
      <c r="F120" s="33" t="s">
        <v>718</v>
      </c>
      <c r="G120" s="33" t="s">
        <v>643</v>
      </c>
      <c r="H120" s="19" t="s">
        <v>17</v>
      </c>
      <c r="I120" s="12" t="s">
        <v>14</v>
      </c>
      <c r="J120" s="31"/>
    </row>
    <row r="121" spans="1:10" x14ac:dyDescent="0.15">
      <c r="A121" s="30">
        <f t="shared" si="4"/>
        <v>116</v>
      </c>
      <c r="B121" s="43" t="str">
        <f>IF(OR(H121="",F121="都道府県"),"",COUNTA(H$6:$H121)-SUMPRODUCT(($F$6:$F121="都道府県")*($H$6:$H121&lt;&gt;"")))</f>
        <v/>
      </c>
      <c r="C121" s="98" t="str">
        <f t="shared" si="5"/>
        <v/>
      </c>
      <c r="D121" s="10" t="s">
        <v>978</v>
      </c>
      <c r="E121" s="33" t="str">
        <f t="shared" si="6"/>
        <v>指定事務所登録機関</v>
      </c>
      <c r="F121" s="33" t="s">
        <v>720</v>
      </c>
      <c r="G121" s="33" t="s">
        <v>642</v>
      </c>
      <c r="H121" s="19"/>
      <c r="I121" s="12" t="s">
        <v>14</v>
      </c>
      <c r="J121" s="31"/>
    </row>
    <row r="122" spans="1:10" x14ac:dyDescent="0.15">
      <c r="A122" s="30">
        <f t="shared" si="4"/>
        <v>117</v>
      </c>
      <c r="B122" s="43" t="str">
        <f>IF(OR(H122="",F122="都道府県"),"",COUNTA(H$6:$H122)-SUMPRODUCT(($F$6:$F122="都道府県")*($H$6:$H122&lt;&gt;"")))</f>
        <v/>
      </c>
      <c r="C122" s="98" t="str">
        <f t="shared" si="5"/>
        <v>山口県</v>
      </c>
      <c r="D122" s="10" t="s">
        <v>979</v>
      </c>
      <c r="E122" s="33" t="str">
        <f t="shared" si="6"/>
        <v>都道府県</v>
      </c>
      <c r="F122" s="33" t="s">
        <v>726</v>
      </c>
      <c r="G122" s="33" t="s">
        <v>401</v>
      </c>
      <c r="H122" s="19" t="s">
        <v>17</v>
      </c>
      <c r="I122" s="12" t="s">
        <v>14</v>
      </c>
      <c r="J122" s="31"/>
    </row>
    <row r="123" spans="1:10" x14ac:dyDescent="0.15">
      <c r="A123" s="30">
        <f t="shared" si="4"/>
        <v>118</v>
      </c>
      <c r="B123" s="43" t="str">
        <f>IF(OR(H123="",F123="都道府県"),"",COUNTA(H$6:$H123)-SUMPRODUCT(($F$6:$F123="都道府県")*($H$6:$H123&lt;&gt;"")))</f>
        <v/>
      </c>
      <c r="C123" s="98" t="str">
        <f t="shared" si="5"/>
        <v/>
      </c>
      <c r="D123" s="10" t="s">
        <v>979</v>
      </c>
      <c r="E123" s="33" t="str">
        <f t="shared" si="6"/>
        <v>指定登録機関</v>
      </c>
      <c r="F123" s="33" t="s">
        <v>718</v>
      </c>
      <c r="G123" s="33" t="s">
        <v>640</v>
      </c>
      <c r="H123" s="19"/>
      <c r="I123" s="12" t="s">
        <v>14</v>
      </c>
      <c r="J123" s="31"/>
    </row>
    <row r="124" spans="1:10" x14ac:dyDescent="0.15">
      <c r="A124" s="30">
        <f t="shared" si="4"/>
        <v>119</v>
      </c>
      <c r="B124" s="43" t="str">
        <f>IF(OR(H124="",F124="都道府県"),"",COUNTA(H$6:$H124)-SUMPRODUCT(($F$6:$F124="都道府県")*($H$6:$H124&lt;&gt;"")))</f>
        <v/>
      </c>
      <c r="C124" s="98" t="str">
        <f t="shared" si="5"/>
        <v/>
      </c>
      <c r="D124" s="10" t="s">
        <v>979</v>
      </c>
      <c r="E124" s="33" t="str">
        <f t="shared" si="6"/>
        <v>指定事務所登録機関</v>
      </c>
      <c r="F124" s="33" t="s">
        <v>720</v>
      </c>
      <c r="G124" s="33" t="s">
        <v>639</v>
      </c>
      <c r="H124" s="19"/>
      <c r="I124" s="12" t="s">
        <v>14</v>
      </c>
      <c r="J124" s="31"/>
    </row>
    <row r="125" spans="1:10" x14ac:dyDescent="0.15">
      <c r="A125" s="30">
        <f t="shared" si="4"/>
        <v>120</v>
      </c>
      <c r="B125" s="43" t="str">
        <f>IF(OR(H125="",F125="都道府県"),"",COUNTA(H$6:$H125)-SUMPRODUCT(($F$6:$F125="都道府県")*($H$6:$H125&lt;&gt;"")))</f>
        <v/>
      </c>
      <c r="C125" s="98" t="str">
        <f t="shared" si="5"/>
        <v>徳島県</v>
      </c>
      <c r="D125" s="10" t="s">
        <v>980</v>
      </c>
      <c r="E125" s="33" t="str">
        <f t="shared" si="6"/>
        <v>都道府県</v>
      </c>
      <c r="F125" s="33" t="s">
        <v>726</v>
      </c>
      <c r="G125" s="33" t="s">
        <v>411</v>
      </c>
      <c r="H125" s="19" t="s">
        <v>464</v>
      </c>
      <c r="I125" s="12" t="s">
        <v>14</v>
      </c>
      <c r="J125" s="31"/>
    </row>
    <row r="126" spans="1:10" x14ac:dyDescent="0.15">
      <c r="A126" s="30">
        <f t="shared" si="4"/>
        <v>121</v>
      </c>
      <c r="B126" s="43" t="str">
        <f>IF(OR(H126="",F126="都道府県"),"",COUNTA(H$6:$H126)-SUMPRODUCT(($F$6:$F126="都道府県")*($H$6:$H126&lt;&gt;"")))</f>
        <v/>
      </c>
      <c r="C126" s="98" t="str">
        <f t="shared" si="5"/>
        <v/>
      </c>
      <c r="D126" s="10" t="s">
        <v>980</v>
      </c>
      <c r="E126" s="33" t="str">
        <f t="shared" si="6"/>
        <v>指定登録機関</v>
      </c>
      <c r="F126" s="33" t="s">
        <v>718</v>
      </c>
      <c r="G126" s="33" t="s">
        <v>638</v>
      </c>
      <c r="H126" s="19"/>
      <c r="I126" s="12" t="s">
        <v>14</v>
      </c>
      <c r="J126" s="141"/>
    </row>
    <row r="127" spans="1:10" x14ac:dyDescent="0.15">
      <c r="A127" s="30">
        <f t="shared" si="4"/>
        <v>122</v>
      </c>
      <c r="B127" s="43" t="str">
        <f>IF(OR(H127="",F127="都道府県"),"",COUNTA(H$6:$H127)-SUMPRODUCT(($F$6:$F127="都道府県")*($H$6:$H127&lt;&gt;"")))</f>
        <v/>
      </c>
      <c r="C127" s="98" t="str">
        <f t="shared" si="5"/>
        <v/>
      </c>
      <c r="D127" s="10" t="s">
        <v>980</v>
      </c>
      <c r="E127" s="33" t="str">
        <f t="shared" si="6"/>
        <v>指定事務所登録機関</v>
      </c>
      <c r="F127" s="33" t="s">
        <v>720</v>
      </c>
      <c r="G127" s="33" t="s">
        <v>637</v>
      </c>
      <c r="H127" s="19"/>
      <c r="I127" s="12" t="s">
        <v>1003</v>
      </c>
      <c r="J127" s="31"/>
    </row>
    <row r="128" spans="1:10" x14ac:dyDescent="0.15">
      <c r="A128" s="30">
        <f t="shared" si="4"/>
        <v>123</v>
      </c>
      <c r="B128" s="43" t="str">
        <f>IF(OR(H128="",F128="都道府県"),"",COUNTA(H$6:$H128)-SUMPRODUCT(($F$6:$F128="都道府県")*($H$6:$H128&lt;&gt;"")))</f>
        <v/>
      </c>
      <c r="C128" s="98" t="str">
        <f t="shared" si="5"/>
        <v>香川県</v>
      </c>
      <c r="D128" s="10" t="s">
        <v>892</v>
      </c>
      <c r="E128" s="33" t="str">
        <f t="shared" si="6"/>
        <v>都道府県</v>
      </c>
      <c r="F128" s="33" t="s">
        <v>726</v>
      </c>
      <c r="G128" s="33" t="s">
        <v>413</v>
      </c>
      <c r="H128" s="19" t="s">
        <v>17</v>
      </c>
      <c r="I128" s="12" t="s">
        <v>14</v>
      </c>
      <c r="J128" s="31"/>
    </row>
    <row r="129" spans="1:10" x14ac:dyDescent="0.15">
      <c r="A129" s="30">
        <f t="shared" si="4"/>
        <v>124</v>
      </c>
      <c r="B129" s="43" t="str">
        <f>IF(OR(H129="",F129="都道府県"),"",COUNTA(H$6:$H129)-SUMPRODUCT(($F$6:$F129="都道府県")*($H$6:$H129&lt;&gt;"")))</f>
        <v/>
      </c>
      <c r="C129" s="98" t="str">
        <f t="shared" si="5"/>
        <v/>
      </c>
      <c r="D129" s="10" t="s">
        <v>981</v>
      </c>
      <c r="E129" s="33" t="str">
        <f t="shared" si="6"/>
        <v>指定登録機関</v>
      </c>
      <c r="F129" s="33" t="s">
        <v>718</v>
      </c>
      <c r="G129" s="33" t="s">
        <v>636</v>
      </c>
      <c r="H129" s="19"/>
      <c r="I129" s="12" t="s">
        <v>14</v>
      </c>
      <c r="J129" s="31" t="s">
        <v>719</v>
      </c>
    </row>
    <row r="130" spans="1:10" x14ac:dyDescent="0.15">
      <c r="A130" s="30">
        <f t="shared" si="4"/>
        <v>125</v>
      </c>
      <c r="B130" s="43">
        <f>IF(OR(H130="",F130="都道府県"),"",COUNTA(H$6:$H130)-SUMPRODUCT(($F$6:$F130="都道府県")*($H$6:$H130&lt;&gt;"")))</f>
        <v>45</v>
      </c>
      <c r="C130" s="98" t="str">
        <f t="shared" si="5"/>
        <v/>
      </c>
      <c r="D130" s="10" t="s">
        <v>982</v>
      </c>
      <c r="E130" s="33" t="str">
        <f t="shared" si="6"/>
        <v>指定事務所登録機関</v>
      </c>
      <c r="F130" s="33" t="s">
        <v>720</v>
      </c>
      <c r="G130" s="33" t="s">
        <v>635</v>
      </c>
      <c r="H130" s="19" t="s">
        <v>17</v>
      </c>
      <c r="I130" s="12" t="s">
        <v>1003</v>
      </c>
      <c r="J130" s="31"/>
    </row>
    <row r="131" spans="1:10" x14ac:dyDescent="0.15">
      <c r="A131" s="30">
        <f t="shared" si="4"/>
        <v>126</v>
      </c>
      <c r="B131" s="43" t="str">
        <f>IF(OR(H131="",F131="都道府県"),"",COUNTA(H$6:$H131)-SUMPRODUCT(($F$6:$F131="都道府県")*($H$6:$H131&lt;&gt;"")))</f>
        <v/>
      </c>
      <c r="C131" s="98" t="str">
        <f t="shared" si="5"/>
        <v>愛媛県</v>
      </c>
      <c r="D131" s="10" t="s">
        <v>984</v>
      </c>
      <c r="E131" s="33" t="str">
        <f t="shared" si="6"/>
        <v>都道府県</v>
      </c>
      <c r="F131" s="33" t="s">
        <v>726</v>
      </c>
      <c r="G131" s="33" t="s">
        <v>415</v>
      </c>
      <c r="H131" s="19" t="s">
        <v>17</v>
      </c>
      <c r="I131" s="12" t="s">
        <v>14</v>
      </c>
      <c r="J131" s="31"/>
    </row>
    <row r="132" spans="1:10" x14ac:dyDescent="0.15">
      <c r="A132" s="30">
        <f t="shared" si="4"/>
        <v>127</v>
      </c>
      <c r="B132" s="43" t="str">
        <f>IF(OR(H132="",F132="都道府県"),"",COUNTA(H$6:$H132)-SUMPRODUCT(($F$6:$F132="都道府県")*($H$6:$H132&lt;&gt;"")))</f>
        <v/>
      </c>
      <c r="C132" s="98" t="str">
        <f t="shared" si="5"/>
        <v/>
      </c>
      <c r="D132" s="10" t="s">
        <v>984</v>
      </c>
      <c r="E132" s="33" t="str">
        <f t="shared" si="6"/>
        <v>指定登録機関</v>
      </c>
      <c r="F132" s="33" t="s">
        <v>718</v>
      </c>
      <c r="G132" s="33" t="s">
        <v>633</v>
      </c>
      <c r="H132" s="19"/>
      <c r="I132" s="12" t="s">
        <v>14</v>
      </c>
      <c r="J132" s="31"/>
    </row>
    <row r="133" spans="1:10" x14ac:dyDescent="0.15">
      <c r="A133" s="30">
        <f t="shared" si="4"/>
        <v>128</v>
      </c>
      <c r="B133" s="43" t="str">
        <f>IF(OR(H133="",F133="都道府県"),"",COUNTA(H$6:$H133)-SUMPRODUCT(($F$6:$F133="都道府県")*($H$6:$H133&lt;&gt;"")))</f>
        <v/>
      </c>
      <c r="C133" s="98" t="str">
        <f t="shared" si="5"/>
        <v/>
      </c>
      <c r="D133" s="10" t="s">
        <v>983</v>
      </c>
      <c r="E133" s="33" t="str">
        <f t="shared" si="6"/>
        <v>指定事務所登録機関</v>
      </c>
      <c r="F133" s="33" t="s">
        <v>720</v>
      </c>
      <c r="G133" s="33" t="s">
        <v>632</v>
      </c>
      <c r="H133" s="19"/>
      <c r="I133" s="12" t="s">
        <v>14</v>
      </c>
      <c r="J133" s="31"/>
    </row>
    <row r="134" spans="1:10" x14ac:dyDescent="0.15">
      <c r="A134" s="30">
        <f t="shared" si="4"/>
        <v>129</v>
      </c>
      <c r="B134" s="43" t="str">
        <f>IF(OR(H134="",F134="都道府県"),"",COUNTA(H$6:$H134)-SUMPRODUCT(($F$6:$F134="都道府県")*($H$6:$H134&lt;&gt;"")))</f>
        <v/>
      </c>
      <c r="C134" s="98" t="str">
        <f t="shared" si="5"/>
        <v>高知県</v>
      </c>
      <c r="D134" s="10" t="s">
        <v>986</v>
      </c>
      <c r="E134" s="33" t="str">
        <f t="shared" si="6"/>
        <v>都道府県</v>
      </c>
      <c r="F134" s="33" t="s">
        <v>726</v>
      </c>
      <c r="G134" s="33" t="s">
        <v>421</v>
      </c>
      <c r="H134" s="19" t="s">
        <v>17</v>
      </c>
      <c r="I134" s="12" t="s">
        <v>14</v>
      </c>
      <c r="J134" s="31"/>
    </row>
    <row r="135" spans="1:10" x14ac:dyDescent="0.15">
      <c r="A135" s="30">
        <f t="shared" si="4"/>
        <v>130</v>
      </c>
      <c r="B135" s="43" t="str">
        <f>IF(OR(H135="",F135="都道府県"),"",COUNTA(H$6:$H135)-SUMPRODUCT(($F$6:$F135="都道府県")*($H$6:$H135&lt;&gt;"")))</f>
        <v/>
      </c>
      <c r="C135" s="98" t="str">
        <f t="shared" si="5"/>
        <v/>
      </c>
      <c r="D135" s="10" t="s">
        <v>985</v>
      </c>
      <c r="E135" s="33" t="str">
        <f t="shared" si="6"/>
        <v>指定登録機関</v>
      </c>
      <c r="F135" s="33" t="s">
        <v>718</v>
      </c>
      <c r="G135" s="33" t="s">
        <v>631</v>
      </c>
      <c r="H135" s="19"/>
      <c r="I135" s="12" t="s">
        <v>14</v>
      </c>
      <c r="J135" s="31"/>
    </row>
    <row r="136" spans="1:10" x14ac:dyDescent="0.15">
      <c r="A136" s="30">
        <f t="shared" ref="A136:A160" si="7">IF($G136&lt;&gt;"",ROW($G136)-(ROW(G$6)-1))</f>
        <v>131</v>
      </c>
      <c r="B136" s="43" t="str">
        <f>IF(OR(H136="",F136="都道府県"),"",COUNTA(H$6:$H136)-SUMPRODUCT(($F$6:$F136="都道府県")*($H$6:$H136&lt;&gt;"")))</f>
        <v/>
      </c>
      <c r="C136" s="98" t="str">
        <f t="shared" ref="C136:C160" si="8">IF(D136&lt;&gt;D135,D136,"")</f>
        <v/>
      </c>
      <c r="D136" s="10" t="s">
        <v>987</v>
      </c>
      <c r="E136" s="33" t="str">
        <f t="shared" si="6"/>
        <v>指定事務所登録機関</v>
      </c>
      <c r="F136" s="33" t="s">
        <v>720</v>
      </c>
      <c r="G136" s="33" t="s">
        <v>630</v>
      </c>
      <c r="H136" s="19"/>
      <c r="I136" s="12" t="s">
        <v>14</v>
      </c>
      <c r="J136" s="31"/>
    </row>
    <row r="137" spans="1:10" x14ac:dyDescent="0.15">
      <c r="A137" s="30">
        <f t="shared" si="7"/>
        <v>132</v>
      </c>
      <c r="B137" s="43" t="str">
        <f>IF(OR(H137="",F137="都道府県"),"",COUNTA(H$6:$H137)-SUMPRODUCT(($F$6:$F137="都道府県")*($H$6:$H137&lt;&gt;"")))</f>
        <v/>
      </c>
      <c r="C137" s="98" t="str">
        <f t="shared" si="8"/>
        <v>福岡県</v>
      </c>
      <c r="D137" s="10" t="s">
        <v>988</v>
      </c>
      <c r="E137" s="33" t="str">
        <f t="shared" ref="E137:E160" si="9">IF(F137="－","－",IF(F137&lt;&gt;F136,F137,""))</f>
        <v>都道府県</v>
      </c>
      <c r="F137" s="33" t="s">
        <v>726</v>
      </c>
      <c r="G137" s="33" t="s">
        <v>423</v>
      </c>
      <c r="H137" s="19" t="s">
        <v>464</v>
      </c>
      <c r="I137" s="12" t="s">
        <v>14</v>
      </c>
      <c r="J137" s="31"/>
    </row>
    <row r="138" spans="1:10" x14ac:dyDescent="0.15">
      <c r="A138" s="30">
        <f t="shared" si="7"/>
        <v>133</v>
      </c>
      <c r="B138" s="43" t="str">
        <f>IF(OR(H138="",F138="都道府県"),"",COUNTA(H$6:$H138)-SUMPRODUCT(($F$6:$F138="都道府県")*($H$6:$H138&lt;&gt;"")))</f>
        <v/>
      </c>
      <c r="C138" s="98" t="str">
        <f t="shared" si="8"/>
        <v/>
      </c>
      <c r="D138" s="10" t="s">
        <v>989</v>
      </c>
      <c r="E138" s="33" t="str">
        <f t="shared" si="9"/>
        <v>指定登録機関</v>
      </c>
      <c r="F138" s="33" t="s">
        <v>718</v>
      </c>
      <c r="G138" s="33" t="s">
        <v>629</v>
      </c>
      <c r="H138" s="19"/>
      <c r="I138" s="12" t="s">
        <v>14</v>
      </c>
      <c r="J138" s="31"/>
    </row>
    <row r="139" spans="1:10" x14ac:dyDescent="0.15">
      <c r="A139" s="30">
        <f t="shared" si="7"/>
        <v>134</v>
      </c>
      <c r="B139" s="43">
        <f>IF(OR(H139="",F139="都道府県"),"",COUNTA(H$6:$H139)-SUMPRODUCT(($F$6:$F139="都道府県")*($H$6:$H139&lt;&gt;"")))</f>
        <v>46</v>
      </c>
      <c r="C139" s="98" t="str">
        <f t="shared" si="8"/>
        <v/>
      </c>
      <c r="D139" s="10" t="s">
        <v>988</v>
      </c>
      <c r="E139" s="33" t="str">
        <f t="shared" si="9"/>
        <v>指定事務所登録機関</v>
      </c>
      <c r="F139" s="33" t="s">
        <v>720</v>
      </c>
      <c r="G139" s="33" t="s">
        <v>628</v>
      </c>
      <c r="H139" s="19" t="s">
        <v>17</v>
      </c>
      <c r="I139" s="12" t="s">
        <v>14</v>
      </c>
      <c r="J139" s="31"/>
    </row>
    <row r="140" spans="1:10" x14ac:dyDescent="0.15">
      <c r="A140" s="30">
        <f t="shared" si="7"/>
        <v>135</v>
      </c>
      <c r="B140" s="43" t="str">
        <f>IF(OR(H140="",F140="都道府県"),"",COUNTA(H$6:$H140)-SUMPRODUCT(($F$6:$F140="都道府県")*($H$6:$H140&lt;&gt;"")))</f>
        <v/>
      </c>
      <c r="C140" s="98" t="str">
        <f t="shared" si="8"/>
        <v>佐賀県</v>
      </c>
      <c r="D140" s="10" t="s">
        <v>991</v>
      </c>
      <c r="E140" s="33" t="str">
        <f t="shared" si="9"/>
        <v>都道府県</v>
      </c>
      <c r="F140" s="33" t="s">
        <v>726</v>
      </c>
      <c r="G140" s="33" t="s">
        <v>428</v>
      </c>
      <c r="H140" s="19" t="s">
        <v>17</v>
      </c>
      <c r="I140" s="12" t="s">
        <v>14</v>
      </c>
      <c r="J140" s="31"/>
    </row>
    <row r="141" spans="1:10" x14ac:dyDescent="0.15">
      <c r="A141" s="30">
        <f t="shared" si="7"/>
        <v>136</v>
      </c>
      <c r="B141" s="43" t="str">
        <f>IF(OR(H141="",F141="都道府県"),"",COUNTA(H$6:$H141)-SUMPRODUCT(($F$6:$F141="都道府県")*($H$6:$H141&lt;&gt;"")))</f>
        <v/>
      </c>
      <c r="C141" s="98" t="str">
        <f t="shared" si="8"/>
        <v/>
      </c>
      <c r="D141" s="10" t="s">
        <v>990</v>
      </c>
      <c r="E141" s="33" t="str">
        <f t="shared" si="9"/>
        <v>指定登録機関</v>
      </c>
      <c r="F141" s="33" t="s">
        <v>718</v>
      </c>
      <c r="G141" s="33" t="s">
        <v>626</v>
      </c>
      <c r="H141" s="19"/>
      <c r="I141" s="12" t="s">
        <v>14</v>
      </c>
      <c r="J141" s="31"/>
    </row>
    <row r="142" spans="1:10" x14ac:dyDescent="0.15">
      <c r="A142" s="30">
        <f t="shared" si="7"/>
        <v>137</v>
      </c>
      <c r="B142" s="43">
        <f>IF(OR(H142="",F142="都道府県"),"",COUNTA(H$6:$H142)-SUMPRODUCT(($F$6:$F142="都道府県")*($H$6:$H142&lt;&gt;"")))</f>
        <v>47</v>
      </c>
      <c r="C142" s="98" t="str">
        <f t="shared" si="8"/>
        <v/>
      </c>
      <c r="D142" s="10" t="s">
        <v>992</v>
      </c>
      <c r="E142" s="33" t="str">
        <f t="shared" si="9"/>
        <v>指定事務所登録機関</v>
      </c>
      <c r="F142" s="33" t="s">
        <v>720</v>
      </c>
      <c r="G142" s="33" t="s">
        <v>625</v>
      </c>
      <c r="H142" s="19" t="s">
        <v>17</v>
      </c>
      <c r="I142" s="12" t="s">
        <v>14</v>
      </c>
      <c r="J142" s="31"/>
    </row>
    <row r="143" spans="1:10" x14ac:dyDescent="0.15">
      <c r="A143" s="30">
        <f t="shared" si="7"/>
        <v>138</v>
      </c>
      <c r="B143" s="43" t="str">
        <f>IF(OR(H143="",F143="都道府県"),"",COUNTA(H$6:$H143)-SUMPRODUCT(($F$6:$F143="都道府県")*($H$6:$H143&lt;&gt;"")))</f>
        <v/>
      </c>
      <c r="C143" s="98" t="str">
        <f t="shared" si="8"/>
        <v>長崎県</v>
      </c>
      <c r="D143" s="10" t="s">
        <v>993</v>
      </c>
      <c r="E143" s="33" t="str">
        <f t="shared" si="9"/>
        <v>都道府県</v>
      </c>
      <c r="F143" s="33" t="s">
        <v>726</v>
      </c>
      <c r="G143" s="33" t="s">
        <v>430</v>
      </c>
      <c r="H143" s="19" t="s">
        <v>17</v>
      </c>
      <c r="I143" s="12" t="s">
        <v>14</v>
      </c>
      <c r="J143" s="31"/>
    </row>
    <row r="144" spans="1:10" x14ac:dyDescent="0.15">
      <c r="A144" s="30">
        <f t="shared" si="7"/>
        <v>139</v>
      </c>
      <c r="B144" s="43" t="str">
        <f>IF(OR(H144="",F144="都道府県"),"",COUNTA(H$6:$H144)-SUMPRODUCT(($F$6:$F144="都道府県")*($H$6:$H144&lt;&gt;"")))</f>
        <v/>
      </c>
      <c r="C144" s="98" t="str">
        <f t="shared" si="8"/>
        <v/>
      </c>
      <c r="D144" s="10" t="s">
        <v>993</v>
      </c>
      <c r="E144" s="33" t="str">
        <f t="shared" si="9"/>
        <v>指定登録機関</v>
      </c>
      <c r="F144" s="33" t="s">
        <v>718</v>
      </c>
      <c r="G144" s="33" t="s">
        <v>624</v>
      </c>
      <c r="H144" s="19"/>
      <c r="I144" s="12" t="s">
        <v>14</v>
      </c>
      <c r="J144" s="31"/>
    </row>
    <row r="145" spans="1:10" x14ac:dyDescent="0.15">
      <c r="A145" s="30">
        <f t="shared" si="7"/>
        <v>140</v>
      </c>
      <c r="B145" s="43">
        <f>IF(OR(H145="",F145="都道府県"),"",COUNTA(H$6:$H145)-SUMPRODUCT(($F$6:$F145="都道府県")*($H$6:$H145&lt;&gt;"")))</f>
        <v>48</v>
      </c>
      <c r="C145" s="98" t="str">
        <f t="shared" si="8"/>
        <v/>
      </c>
      <c r="D145" s="10" t="s">
        <v>994</v>
      </c>
      <c r="E145" s="33" t="str">
        <f t="shared" si="9"/>
        <v>指定事務所登録機関</v>
      </c>
      <c r="F145" s="33" t="s">
        <v>720</v>
      </c>
      <c r="G145" s="33" t="s">
        <v>623</v>
      </c>
      <c r="H145" s="19" t="s">
        <v>17</v>
      </c>
      <c r="I145" s="12" t="s">
        <v>14</v>
      </c>
      <c r="J145" s="31"/>
    </row>
    <row r="146" spans="1:10" x14ac:dyDescent="0.15">
      <c r="A146" s="30">
        <f t="shared" si="7"/>
        <v>141</v>
      </c>
      <c r="B146" s="43" t="str">
        <f>IF(OR(H146="",F146="都道府県"),"",COUNTA(H$6:$H146)-SUMPRODUCT(($F$6:$F146="都道府県")*($H$6:$H146&lt;&gt;"")))</f>
        <v/>
      </c>
      <c r="C146" s="98" t="str">
        <f t="shared" si="8"/>
        <v>熊本県</v>
      </c>
      <c r="D146" s="10" t="s">
        <v>995</v>
      </c>
      <c r="E146" s="33" t="str">
        <f t="shared" si="9"/>
        <v>都道府県</v>
      </c>
      <c r="F146" s="33" t="s">
        <v>726</v>
      </c>
      <c r="G146" s="33" t="s">
        <v>437</v>
      </c>
      <c r="H146" s="19" t="s">
        <v>17</v>
      </c>
      <c r="I146" s="12" t="s">
        <v>14</v>
      </c>
      <c r="J146" s="31"/>
    </row>
    <row r="147" spans="1:10" x14ac:dyDescent="0.15">
      <c r="A147" s="30">
        <f t="shared" si="7"/>
        <v>142</v>
      </c>
      <c r="B147" s="43" t="str">
        <f>IF(OR(H147="",F147="都道府県"),"",COUNTA(H$6:$H147)-SUMPRODUCT(($F$6:$F147="都道府県")*($H$6:$H147&lt;&gt;"")))</f>
        <v/>
      </c>
      <c r="C147" s="98" t="str">
        <f t="shared" si="8"/>
        <v/>
      </c>
      <c r="D147" s="10" t="s">
        <v>996</v>
      </c>
      <c r="E147" s="33" t="str">
        <f t="shared" si="9"/>
        <v>指定登録機関</v>
      </c>
      <c r="F147" s="33" t="s">
        <v>718</v>
      </c>
      <c r="G147" s="33" t="s">
        <v>622</v>
      </c>
      <c r="H147" s="19"/>
      <c r="I147" s="12" t="s">
        <v>14</v>
      </c>
      <c r="J147" s="31"/>
    </row>
    <row r="148" spans="1:10" x14ac:dyDescent="0.15">
      <c r="A148" s="30">
        <f t="shared" si="7"/>
        <v>143</v>
      </c>
      <c r="B148" s="43" t="str">
        <f>IF(OR(H148="",F148="都道府県"),"",COUNTA(H$6:$H148)-SUMPRODUCT(($F$6:$F148="都道府県")*($H$6:$H148&lt;&gt;"")))</f>
        <v/>
      </c>
      <c r="C148" s="98" t="str">
        <f t="shared" si="8"/>
        <v/>
      </c>
      <c r="D148" s="10" t="s">
        <v>995</v>
      </c>
      <c r="E148" s="33" t="str">
        <f t="shared" si="9"/>
        <v>指定事務所登録機関</v>
      </c>
      <c r="F148" s="33" t="s">
        <v>720</v>
      </c>
      <c r="G148" s="33" t="s">
        <v>621</v>
      </c>
      <c r="H148" s="19"/>
      <c r="I148" s="12" t="s">
        <v>14</v>
      </c>
      <c r="J148" s="31"/>
    </row>
    <row r="149" spans="1:10" x14ac:dyDescent="0.15">
      <c r="A149" s="30">
        <f t="shared" si="7"/>
        <v>144</v>
      </c>
      <c r="B149" s="43" t="str">
        <f>IF(OR(H149="",F149="都道府県"),"",COUNTA(H$6:$H149)-SUMPRODUCT(($F$6:$F149="都道府県")*($H$6:$H149&lt;&gt;"")))</f>
        <v/>
      </c>
      <c r="C149" s="98" t="str">
        <f t="shared" si="8"/>
        <v>大分県</v>
      </c>
      <c r="D149" s="10" t="s">
        <v>997</v>
      </c>
      <c r="E149" s="33" t="str">
        <f t="shared" si="9"/>
        <v>都道府県</v>
      </c>
      <c r="F149" s="33" t="s">
        <v>726</v>
      </c>
      <c r="G149" s="33" t="s">
        <v>441</v>
      </c>
      <c r="H149" s="19" t="s">
        <v>17</v>
      </c>
      <c r="I149" s="12" t="s">
        <v>14</v>
      </c>
      <c r="J149" s="31"/>
    </row>
    <row r="150" spans="1:10" x14ac:dyDescent="0.15">
      <c r="A150" s="30">
        <f t="shared" si="7"/>
        <v>145</v>
      </c>
      <c r="B150" s="43" t="str">
        <f>IF(OR(H150="",F150="都道府県"),"",COUNTA(H$6:$H150)-SUMPRODUCT(($F$6:$F150="都道府県")*($H$6:$H150&lt;&gt;"")))</f>
        <v/>
      </c>
      <c r="C150" s="98" t="str">
        <f t="shared" si="8"/>
        <v/>
      </c>
      <c r="D150" s="10" t="s">
        <v>997</v>
      </c>
      <c r="E150" s="33" t="str">
        <f t="shared" si="9"/>
        <v>指定登録機関</v>
      </c>
      <c r="F150" s="33" t="s">
        <v>718</v>
      </c>
      <c r="G150" s="33" t="s">
        <v>620</v>
      </c>
      <c r="H150" s="19"/>
      <c r="I150" s="12" t="s">
        <v>14</v>
      </c>
      <c r="J150" s="31"/>
    </row>
    <row r="151" spans="1:10" x14ac:dyDescent="0.15">
      <c r="A151" s="30">
        <f t="shared" si="7"/>
        <v>146</v>
      </c>
      <c r="B151" s="43">
        <f>IF(OR(H151="",F151="都道府県"),"",COUNTA(H$6:$H151)-SUMPRODUCT(($F$6:$F151="都道府県")*($H$6:$H151&lt;&gt;"")))</f>
        <v>49</v>
      </c>
      <c r="C151" s="98" t="str">
        <f t="shared" si="8"/>
        <v/>
      </c>
      <c r="D151" s="10" t="s">
        <v>997</v>
      </c>
      <c r="E151" s="33" t="str">
        <f t="shared" si="9"/>
        <v>指定事務所登録機関</v>
      </c>
      <c r="F151" s="33" t="s">
        <v>720</v>
      </c>
      <c r="G151" s="33" t="s">
        <v>619</v>
      </c>
      <c r="H151" s="19" t="s">
        <v>17</v>
      </c>
      <c r="I151" s="12" t="s">
        <v>14</v>
      </c>
      <c r="J151" s="31"/>
    </row>
    <row r="152" spans="1:10" x14ac:dyDescent="0.15">
      <c r="A152" s="30">
        <f t="shared" si="7"/>
        <v>147</v>
      </c>
      <c r="B152" s="43" t="str">
        <f>IF(OR(H152="",F152="都道府県"),"",COUNTA(H$6:$H152)-SUMPRODUCT(($F$6:$F152="都道府県")*($H$6:$H152&lt;&gt;"")))</f>
        <v/>
      </c>
      <c r="C152" s="98" t="str">
        <f t="shared" si="8"/>
        <v>宮崎県</v>
      </c>
      <c r="D152" s="10" t="s">
        <v>998</v>
      </c>
      <c r="E152" s="33" t="str">
        <f t="shared" si="9"/>
        <v>都道府県</v>
      </c>
      <c r="F152" s="33" t="s">
        <v>726</v>
      </c>
      <c r="G152" s="33" t="s">
        <v>448</v>
      </c>
      <c r="H152" s="19" t="s">
        <v>17</v>
      </c>
      <c r="I152" s="12" t="s">
        <v>14</v>
      </c>
      <c r="J152" s="31"/>
    </row>
    <row r="153" spans="1:10" x14ac:dyDescent="0.15">
      <c r="A153" s="30">
        <f t="shared" si="7"/>
        <v>148</v>
      </c>
      <c r="B153" s="43" t="str">
        <f>IF(OR(H153="",F153="都道府県"),"",COUNTA(H$6:$H153)-SUMPRODUCT(($F$6:$F153="都道府県")*($H$6:$H153&lt;&gt;"")))</f>
        <v/>
      </c>
      <c r="C153" s="98" t="str">
        <f t="shared" si="8"/>
        <v/>
      </c>
      <c r="D153" s="10" t="s">
        <v>998</v>
      </c>
      <c r="E153" s="33" t="str">
        <f t="shared" si="9"/>
        <v>指定登録機関</v>
      </c>
      <c r="F153" s="33" t="s">
        <v>718</v>
      </c>
      <c r="G153" s="33" t="s">
        <v>618</v>
      </c>
      <c r="H153" s="19"/>
      <c r="I153" s="12" t="s">
        <v>14</v>
      </c>
      <c r="J153" s="31"/>
    </row>
    <row r="154" spans="1:10" x14ac:dyDescent="0.15">
      <c r="A154" s="30">
        <f t="shared" si="7"/>
        <v>149</v>
      </c>
      <c r="B154" s="43" t="str">
        <f>IF(OR(H154="",F154="都道府県"),"",COUNTA(H$6:$H154)-SUMPRODUCT(($F$6:$F154="都道府県")*($H$6:$H154&lt;&gt;"")))</f>
        <v/>
      </c>
      <c r="C154" s="98" t="str">
        <f t="shared" si="8"/>
        <v/>
      </c>
      <c r="D154" s="10" t="s">
        <v>998</v>
      </c>
      <c r="E154" s="33" t="str">
        <f t="shared" si="9"/>
        <v>指定事務所登録機関</v>
      </c>
      <c r="F154" s="33" t="s">
        <v>720</v>
      </c>
      <c r="G154" s="33" t="s">
        <v>617</v>
      </c>
      <c r="H154" s="19"/>
      <c r="I154" s="12" t="s">
        <v>14</v>
      </c>
      <c r="J154" s="31"/>
    </row>
    <row r="155" spans="1:10" x14ac:dyDescent="0.15">
      <c r="A155" s="30">
        <f t="shared" si="7"/>
        <v>150</v>
      </c>
      <c r="B155" s="43" t="str">
        <f>IF(OR(H155="",F155="都道府県"),"",COUNTA(H$6:$H155)-SUMPRODUCT(($F$6:$F155="都道府県")*($H$6:$H155&lt;&gt;"")))</f>
        <v/>
      </c>
      <c r="C155" s="98" t="str">
        <f t="shared" si="8"/>
        <v>鹿児島県</v>
      </c>
      <c r="D155" s="10" t="s">
        <v>893</v>
      </c>
      <c r="E155" s="33" t="str">
        <f t="shared" si="9"/>
        <v>都道府県</v>
      </c>
      <c r="F155" s="33" t="s">
        <v>726</v>
      </c>
      <c r="G155" s="33" t="s">
        <v>453</v>
      </c>
      <c r="H155" s="19" t="s">
        <v>17</v>
      </c>
      <c r="I155" s="12" t="s">
        <v>14</v>
      </c>
      <c r="J155" s="31"/>
    </row>
    <row r="156" spans="1:10" x14ac:dyDescent="0.15">
      <c r="A156" s="30">
        <f t="shared" si="7"/>
        <v>151</v>
      </c>
      <c r="B156" s="43" t="str">
        <f>IF(OR(H156="",F156="都道府県"),"",COUNTA(H$6:$H156)-SUMPRODUCT(($F$6:$F156="都道府県")*($H$6:$H156&lt;&gt;"")))</f>
        <v/>
      </c>
      <c r="C156" s="98" t="str">
        <f t="shared" si="8"/>
        <v/>
      </c>
      <c r="D156" s="10" t="s">
        <v>893</v>
      </c>
      <c r="E156" s="33" t="str">
        <f t="shared" si="9"/>
        <v>指定登録機関</v>
      </c>
      <c r="F156" s="33" t="s">
        <v>718</v>
      </c>
      <c r="G156" s="33" t="s">
        <v>616</v>
      </c>
      <c r="H156" s="19"/>
      <c r="I156" s="12" t="s">
        <v>14</v>
      </c>
      <c r="J156" s="31"/>
    </row>
    <row r="157" spans="1:10" x14ac:dyDescent="0.15">
      <c r="A157" s="30">
        <f t="shared" si="7"/>
        <v>152</v>
      </c>
      <c r="B157" s="43">
        <f>IF(OR(H157="",F157="都道府県"),"",COUNTA(H$6:$H157)-SUMPRODUCT(($F$6:$F157="都道府県")*($H$6:$H157&lt;&gt;"")))</f>
        <v>50</v>
      </c>
      <c r="C157" s="98" t="str">
        <f t="shared" si="8"/>
        <v/>
      </c>
      <c r="D157" s="10" t="s">
        <v>893</v>
      </c>
      <c r="E157" s="33" t="str">
        <f t="shared" si="9"/>
        <v>指定事務所登録機関</v>
      </c>
      <c r="F157" s="33" t="s">
        <v>720</v>
      </c>
      <c r="G157" s="33" t="s">
        <v>615</v>
      </c>
      <c r="H157" s="19" t="s">
        <v>17</v>
      </c>
      <c r="I157" s="12" t="s">
        <v>14</v>
      </c>
      <c r="J157" s="31"/>
    </row>
    <row r="158" spans="1:10" x14ac:dyDescent="0.15">
      <c r="A158" s="30">
        <f t="shared" si="7"/>
        <v>153</v>
      </c>
      <c r="B158" s="43" t="str">
        <f>IF(OR(H158="",F158="都道府県"),"",COUNTA(H$6:$H158)-SUMPRODUCT(($F$6:$F158="都道府県")*($H$6:$H158&lt;&gt;"")))</f>
        <v/>
      </c>
      <c r="C158" s="98" t="str">
        <f t="shared" si="8"/>
        <v>沖縄県</v>
      </c>
      <c r="D158" s="10" t="s">
        <v>894</v>
      </c>
      <c r="E158" s="33" t="str">
        <f t="shared" si="9"/>
        <v>都道府県</v>
      </c>
      <c r="F158" s="33" t="s">
        <v>726</v>
      </c>
      <c r="G158" s="33" t="s">
        <v>458</v>
      </c>
      <c r="H158" s="19" t="s">
        <v>464</v>
      </c>
      <c r="I158" s="12" t="s">
        <v>14</v>
      </c>
      <c r="J158" s="31"/>
    </row>
    <row r="159" spans="1:10" x14ac:dyDescent="0.15">
      <c r="A159" s="30">
        <f t="shared" si="7"/>
        <v>154</v>
      </c>
      <c r="B159" s="43" t="str">
        <f>IF(OR(H159="",F159="都道府県"),"",COUNTA(H$6:$H159)-SUMPRODUCT(($F$6:$F159="都道府県")*($H$6:$H159&lt;&gt;"")))</f>
        <v/>
      </c>
      <c r="C159" s="98" t="str">
        <f t="shared" si="8"/>
        <v/>
      </c>
      <c r="D159" s="10" t="s">
        <v>894</v>
      </c>
      <c r="E159" s="33" t="str">
        <f t="shared" si="9"/>
        <v>指定登録機関</v>
      </c>
      <c r="F159" s="33" t="s">
        <v>718</v>
      </c>
      <c r="G159" s="33" t="s">
        <v>614</v>
      </c>
      <c r="H159" s="19"/>
      <c r="I159" s="12" t="s">
        <v>14</v>
      </c>
      <c r="J159" s="31"/>
    </row>
    <row r="160" spans="1:10" x14ac:dyDescent="0.15">
      <c r="A160" s="30">
        <f t="shared" si="7"/>
        <v>155</v>
      </c>
      <c r="B160" s="43" t="str">
        <f>IF(OR(H160="",F160="都道府県"),"",COUNTA(H$6:$H160)-SUMPRODUCT(($F$6:$F160="都道府県")*($H$6:$H160&lt;&gt;"")))</f>
        <v/>
      </c>
      <c r="C160" s="98" t="str">
        <f t="shared" si="8"/>
        <v/>
      </c>
      <c r="D160" s="10" t="s">
        <v>894</v>
      </c>
      <c r="E160" s="33" t="str">
        <f t="shared" si="9"/>
        <v>指定事務所登録機関</v>
      </c>
      <c r="F160" s="33" t="s">
        <v>720</v>
      </c>
      <c r="G160" s="33" t="s">
        <v>613</v>
      </c>
      <c r="H160" s="19"/>
      <c r="I160" s="12" t="s">
        <v>14</v>
      </c>
      <c r="J160" s="31"/>
    </row>
  </sheetData>
  <autoFilter ref="A4:J160" xr:uid="{00000000-0009-0000-0000-000003000000}"/>
  <phoneticPr fontId="4"/>
  <conditionalFormatting sqref="A6:A7 C6:J7">
    <cfRule type="expression" dxfId="91" priority="11">
      <formula>$D6&lt;&gt;$D8</formula>
    </cfRule>
  </conditionalFormatting>
  <conditionalFormatting sqref="A8:A58 C8:J58">
    <cfRule type="expression" dxfId="90" priority="10">
      <formula>$D8&lt;&gt;$D9</formula>
    </cfRule>
  </conditionalFormatting>
  <conditionalFormatting sqref="A59:A160 E18:E160 C59:D160 F59:J160">
    <cfRule type="expression" dxfId="89" priority="9">
      <formula>$D18&lt;&gt;$D19</formula>
    </cfRule>
  </conditionalFormatting>
  <conditionalFormatting sqref="B6:B160">
    <cfRule type="expression" dxfId="88" priority="8">
      <formula>MOD(ROW($G6),2)=1</formula>
    </cfRule>
  </conditionalFormatting>
  <conditionalFormatting sqref="B6:B7">
    <cfRule type="expression" dxfId="87" priority="7">
      <formula>$D6&lt;&gt;$D8</formula>
    </cfRule>
  </conditionalFormatting>
  <conditionalFormatting sqref="B8:B87">
    <cfRule type="expression" dxfId="86" priority="6">
      <formula>$D8&lt;&gt;$D9</formula>
    </cfRule>
  </conditionalFormatting>
  <conditionalFormatting sqref="B59:B160">
    <cfRule type="expression" dxfId="85" priority="5">
      <formula>$D59&lt;&gt;$D60</formula>
    </cfRule>
  </conditionalFormatting>
  <conditionalFormatting sqref="B8:B25">
    <cfRule type="expression" dxfId="84" priority="4">
      <formula>$D8&lt;&gt;$D9</formula>
    </cfRule>
  </conditionalFormatting>
  <conditionalFormatting sqref="B26:B87">
    <cfRule type="expression" dxfId="83" priority="3">
      <formula>$D26&lt;&gt;$D27</formula>
    </cfRule>
  </conditionalFormatting>
  <conditionalFormatting sqref="B88:B160">
    <cfRule type="expression" dxfId="82" priority="2">
      <formula>$D88&lt;&gt;$D89</formula>
    </cfRule>
  </conditionalFormatting>
  <conditionalFormatting sqref="B88:B160">
    <cfRule type="expression" dxfId="81" priority="1">
      <formula>$D88&lt;&gt;$D89</formula>
    </cfRule>
  </conditionalFormatting>
  <conditionalFormatting sqref="A6:A160 C6:J160">
    <cfRule type="expression" dxfId="80" priority="12">
      <formula>MOD(ROW($G6),2)=1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AO192"/>
  <sheetViews>
    <sheetView showGridLines="0" view="pageBreakPreview" topLeftCell="A21" zoomScale="115" zoomScaleNormal="115" zoomScaleSheetLayoutView="115" workbookViewId="0">
      <selection activeCell="H77" sqref="H77:U77"/>
    </sheetView>
  </sheetViews>
  <sheetFormatPr defaultColWidth="2.625" defaultRowHeight="13.5" customHeight="1" outlineLevelCol="1" x14ac:dyDescent="0.15"/>
  <cols>
    <col min="1" max="1" width="2.625" style="101"/>
    <col min="2" max="2" width="2.625" style="101" customWidth="1"/>
    <col min="3" max="3" width="2.625" style="101" customWidth="1" outlineLevel="1"/>
    <col min="4" max="4" width="2.625" style="103"/>
    <col min="5" max="5" width="2.625" style="101"/>
    <col min="6" max="6" width="2.625" style="111"/>
    <col min="7" max="12" width="2.625" style="103"/>
    <col min="13" max="13" width="2.625" style="103" customWidth="1" outlineLevel="1"/>
    <col min="14" max="22" width="2.625" style="103"/>
    <col min="23" max="23" width="2.625" style="103" customWidth="1" outlineLevel="1"/>
    <col min="24" max="28" width="2.625" style="103"/>
    <col min="29" max="29" width="2.625" style="103" customWidth="1"/>
    <col min="30" max="32" width="2.625" style="103"/>
    <col min="33" max="33" width="2.625" style="103" customWidth="1" outlineLevel="1"/>
    <col min="34" max="34" width="2.625" style="103"/>
    <col min="35" max="35" width="2.625" style="103" customWidth="1"/>
    <col min="36" max="41" width="2.625" style="103"/>
    <col min="42" max="16384" width="2.625" style="101"/>
  </cols>
  <sheetData>
    <row r="1" spans="1:41" ht="13.5" customHeight="1" x14ac:dyDescent="0.15">
      <c r="D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90">
        <f>集計!AC1</f>
        <v>45383</v>
      </c>
      <c r="AG1" s="190"/>
      <c r="AH1" s="190"/>
      <c r="AI1" s="190"/>
      <c r="AJ1" s="190"/>
      <c r="AK1" s="190"/>
      <c r="AL1" s="190"/>
      <c r="AM1" s="190"/>
      <c r="AN1" s="190"/>
      <c r="AO1" s="190"/>
    </row>
    <row r="2" spans="1:41" ht="18.75" x14ac:dyDescent="0.2">
      <c r="A2" s="396" t="s">
        <v>907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143"/>
      <c r="AH2" s="107"/>
      <c r="AI2" s="107"/>
      <c r="AJ2" s="107"/>
      <c r="AK2" s="107"/>
      <c r="AL2" s="107"/>
      <c r="AM2" s="107"/>
      <c r="AN2" s="107"/>
      <c r="AO2" s="107"/>
    </row>
    <row r="3" spans="1:41" ht="18.75" x14ac:dyDescent="0.2">
      <c r="B3" s="143"/>
      <c r="C3" s="143"/>
      <c r="D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ht="18.75" x14ac:dyDescent="0.2">
      <c r="B4" s="143" t="s">
        <v>908</v>
      </c>
      <c r="C4" s="143"/>
      <c r="D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7"/>
      <c r="AA4" s="107"/>
      <c r="AB4" s="107"/>
      <c r="AC4" s="397" t="s">
        <v>939</v>
      </c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</row>
    <row r="5" spans="1:41" ht="27" customHeight="1" x14ac:dyDescent="0.15">
      <c r="B5" s="398" t="s">
        <v>903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9"/>
      <c r="Q5" s="388" t="s">
        <v>904</v>
      </c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 t="s">
        <v>902</v>
      </c>
      <c r="AD5" s="388"/>
      <c r="AE5" s="388"/>
      <c r="AF5" s="388" t="s">
        <v>932</v>
      </c>
      <c r="AG5" s="388"/>
      <c r="AH5" s="388" t="s">
        <v>921</v>
      </c>
      <c r="AI5" s="388"/>
      <c r="AJ5" s="388" t="s">
        <v>921</v>
      </c>
      <c r="AK5" s="388"/>
      <c r="AL5" s="388"/>
      <c r="AM5" s="400" t="s">
        <v>933</v>
      </c>
      <c r="AN5" s="388"/>
      <c r="AO5" s="388"/>
    </row>
    <row r="6" spans="1:41" ht="27" customHeight="1" x14ac:dyDescent="0.15">
      <c r="B6" s="401" t="s">
        <v>944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2"/>
      <c r="Q6" s="407" t="s">
        <v>906</v>
      </c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9">
        <f>SUM(集計!T16:V19,集計!T21)</f>
        <v>297</v>
      </c>
      <c r="AD6" s="409"/>
      <c r="AE6" s="409"/>
      <c r="AF6" s="410">
        <f>AJ6-AC6</f>
        <v>10</v>
      </c>
      <c r="AG6" s="410"/>
      <c r="AH6" s="410">
        <v>303</v>
      </c>
      <c r="AI6" s="410"/>
      <c r="AJ6" s="409">
        <f>SUM(集計!E16:G19,集計!E21)</f>
        <v>307</v>
      </c>
      <c r="AK6" s="409"/>
      <c r="AL6" s="409"/>
      <c r="AM6" s="411">
        <f>AC6/AJ6</f>
        <v>0.96742671009771986</v>
      </c>
      <c r="AN6" s="411"/>
      <c r="AO6" s="411"/>
    </row>
    <row r="7" spans="1:41" ht="27" customHeight="1" x14ac:dyDescent="0.15"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4"/>
      <c r="Q7" s="412" t="s">
        <v>898</v>
      </c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4">
        <f>集計!T20</f>
        <v>93</v>
      </c>
      <c r="AD7" s="414"/>
      <c r="AE7" s="414"/>
      <c r="AF7" s="415">
        <f>AJ7-AC7</f>
        <v>47</v>
      </c>
      <c r="AG7" s="415"/>
      <c r="AH7" s="415">
        <v>832</v>
      </c>
      <c r="AI7" s="415"/>
      <c r="AJ7" s="414">
        <f>集計!E20</f>
        <v>140</v>
      </c>
      <c r="AK7" s="414"/>
      <c r="AL7" s="414"/>
      <c r="AM7" s="416">
        <f t="shared" ref="AM7:AM15" si="0">AC7/AJ7</f>
        <v>0.66428571428571426</v>
      </c>
      <c r="AN7" s="416"/>
      <c r="AO7" s="416"/>
    </row>
    <row r="8" spans="1:41" ht="27" customHeight="1" x14ac:dyDescent="0.15"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4"/>
      <c r="Q8" s="417" t="s">
        <v>901</v>
      </c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8">
        <f>SUM(AC6:AC7)</f>
        <v>390</v>
      </c>
      <c r="AD8" s="418"/>
      <c r="AE8" s="418"/>
      <c r="AF8" s="418">
        <f>SUM(AF6:AF7)</f>
        <v>57</v>
      </c>
      <c r="AG8" s="418"/>
      <c r="AH8" s="418"/>
      <c r="AI8" s="418"/>
      <c r="AJ8" s="418">
        <f>SUM(AJ6:AJ7)</f>
        <v>447</v>
      </c>
      <c r="AK8" s="418"/>
      <c r="AL8" s="418"/>
      <c r="AM8" s="419">
        <f t="shared" si="0"/>
        <v>0.87248322147651003</v>
      </c>
      <c r="AN8" s="419"/>
      <c r="AO8" s="419"/>
    </row>
    <row r="9" spans="1:41" ht="27" customHeight="1" x14ac:dyDescent="0.15"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4"/>
      <c r="Q9" s="407" t="s">
        <v>899</v>
      </c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9">
        <f>集計!T32</f>
        <v>109</v>
      </c>
      <c r="AD9" s="409"/>
      <c r="AE9" s="409"/>
      <c r="AF9" s="410">
        <f t="shared" ref="AF9:AF15" si="1">AJ9-AC9</f>
        <v>21</v>
      </c>
      <c r="AG9" s="410"/>
      <c r="AH9" s="410">
        <v>767</v>
      </c>
      <c r="AI9" s="410"/>
      <c r="AJ9" s="409">
        <f>集計!E32</f>
        <v>130</v>
      </c>
      <c r="AK9" s="409"/>
      <c r="AL9" s="409"/>
      <c r="AM9" s="411">
        <f t="shared" si="0"/>
        <v>0.83846153846153848</v>
      </c>
      <c r="AN9" s="411"/>
      <c r="AO9" s="411"/>
    </row>
    <row r="10" spans="1:41" s="102" customFormat="1" ht="27" customHeight="1" x14ac:dyDescent="0.15"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4"/>
      <c r="Q10" s="432" t="s">
        <v>941</v>
      </c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4">
        <f>SUM(集計!W22,集計!W35)</f>
        <v>43</v>
      </c>
      <c r="AD10" s="414"/>
      <c r="AE10" s="414"/>
      <c r="AF10" s="415">
        <f t="shared" si="1"/>
        <v>8</v>
      </c>
      <c r="AG10" s="415"/>
      <c r="AH10" s="415">
        <v>623</v>
      </c>
      <c r="AI10" s="415"/>
      <c r="AJ10" s="414">
        <f>SUM(集計!H22,集計!H35)</f>
        <v>51</v>
      </c>
      <c r="AK10" s="414"/>
      <c r="AL10" s="414"/>
      <c r="AM10" s="416">
        <f t="shared" si="0"/>
        <v>0.84313725490196079</v>
      </c>
      <c r="AN10" s="416"/>
      <c r="AO10" s="416"/>
    </row>
    <row r="11" spans="1:41" s="103" customFormat="1" ht="27" customHeight="1" x14ac:dyDescent="0.15"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4"/>
      <c r="Q11" s="417" t="s">
        <v>901</v>
      </c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>
        <f>SUM(AC9:AC10)</f>
        <v>152</v>
      </c>
      <c r="AD11" s="418"/>
      <c r="AE11" s="418"/>
      <c r="AF11" s="418">
        <f t="shared" si="1"/>
        <v>29</v>
      </c>
      <c r="AG11" s="418"/>
      <c r="AH11" s="418">
        <v>475</v>
      </c>
      <c r="AI11" s="418"/>
      <c r="AJ11" s="418">
        <f>SUM(AJ9:AJ10)</f>
        <v>181</v>
      </c>
      <c r="AK11" s="418"/>
      <c r="AL11" s="418"/>
      <c r="AM11" s="419">
        <f t="shared" si="0"/>
        <v>0.83977900552486184</v>
      </c>
      <c r="AN11" s="419"/>
      <c r="AO11" s="419"/>
    </row>
    <row r="12" spans="1:41" ht="27" customHeight="1" collapsed="1" x14ac:dyDescent="0.15"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6"/>
      <c r="Q12" s="417" t="s">
        <v>733</v>
      </c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>
        <f>SUM(AC8,AC11)</f>
        <v>542</v>
      </c>
      <c r="AD12" s="418"/>
      <c r="AE12" s="418"/>
      <c r="AF12" s="418">
        <f t="shared" si="1"/>
        <v>86</v>
      </c>
      <c r="AG12" s="418"/>
      <c r="AH12" s="418">
        <v>452</v>
      </c>
      <c r="AI12" s="418"/>
      <c r="AJ12" s="418">
        <f>SUM(AJ8,AJ11)</f>
        <v>628</v>
      </c>
      <c r="AK12" s="418"/>
      <c r="AL12" s="418"/>
      <c r="AM12" s="419">
        <f t="shared" si="0"/>
        <v>0.86305732484076436</v>
      </c>
      <c r="AN12" s="419"/>
      <c r="AO12" s="419"/>
    </row>
    <row r="13" spans="1:41" ht="27" customHeight="1" x14ac:dyDescent="0.15">
      <c r="B13" s="420" t="s">
        <v>940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407" t="s">
        <v>906</v>
      </c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10">
        <f>SUM(集計!N16:P19,集計!N21)</f>
        <v>203</v>
      </c>
      <c r="AD13" s="410"/>
      <c r="AE13" s="410"/>
      <c r="AF13" s="409">
        <f t="shared" si="1"/>
        <v>104</v>
      </c>
      <c r="AG13" s="409"/>
      <c r="AH13" s="409">
        <v>1</v>
      </c>
      <c r="AI13" s="409"/>
      <c r="AJ13" s="409">
        <f>SUM(集計!E16:G19,集計!E21)</f>
        <v>307</v>
      </c>
      <c r="AK13" s="409"/>
      <c r="AL13" s="409"/>
      <c r="AM13" s="411">
        <f t="shared" si="0"/>
        <v>0.66123778501628661</v>
      </c>
      <c r="AN13" s="411"/>
      <c r="AO13" s="411"/>
    </row>
    <row r="14" spans="1:41" ht="27" customHeight="1" x14ac:dyDescent="0.15"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3"/>
      <c r="Q14" s="412" t="s">
        <v>898</v>
      </c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5">
        <f>集計!N20</f>
        <v>73</v>
      </c>
      <c r="AD14" s="415"/>
      <c r="AE14" s="415"/>
      <c r="AF14" s="414">
        <f t="shared" si="1"/>
        <v>67</v>
      </c>
      <c r="AG14" s="414"/>
      <c r="AH14" s="414">
        <v>24</v>
      </c>
      <c r="AI14" s="414"/>
      <c r="AJ14" s="414">
        <f>集計!E20</f>
        <v>140</v>
      </c>
      <c r="AK14" s="414"/>
      <c r="AL14" s="414"/>
      <c r="AM14" s="416">
        <f t="shared" si="0"/>
        <v>0.52142857142857146</v>
      </c>
      <c r="AN14" s="416"/>
      <c r="AO14" s="416"/>
    </row>
    <row r="15" spans="1:41" ht="27" customHeight="1" x14ac:dyDescent="0.15"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5"/>
      <c r="Q15" s="417" t="s">
        <v>733</v>
      </c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8">
        <f>SUM(AC13:AC14)</f>
        <v>276</v>
      </c>
      <c r="AD15" s="418"/>
      <c r="AE15" s="418"/>
      <c r="AF15" s="418">
        <f t="shared" si="1"/>
        <v>171</v>
      </c>
      <c r="AG15" s="418"/>
      <c r="AH15" s="418">
        <v>40</v>
      </c>
      <c r="AI15" s="418"/>
      <c r="AJ15" s="418">
        <f>SUM(AJ13:AJ14)</f>
        <v>447</v>
      </c>
      <c r="AK15" s="418"/>
      <c r="AL15" s="418"/>
      <c r="AM15" s="419">
        <f t="shared" si="0"/>
        <v>0.6174496644295302</v>
      </c>
      <c r="AN15" s="419"/>
      <c r="AO15" s="419"/>
    </row>
    <row r="16" spans="1:41" ht="18.75" customHeight="1" x14ac:dyDescent="0.1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</row>
    <row r="17" spans="2:41" ht="27" customHeight="1" x14ac:dyDescent="0.15">
      <c r="B17" s="389" t="s">
        <v>903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1"/>
      <c r="Q17" s="389" t="s">
        <v>904</v>
      </c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2"/>
      <c r="AC17" s="393" t="s">
        <v>902</v>
      </c>
      <c r="AD17" s="393"/>
      <c r="AE17" s="393"/>
      <c r="AF17" s="393" t="s">
        <v>932</v>
      </c>
      <c r="AG17" s="393"/>
      <c r="AH17" s="393" t="s">
        <v>921</v>
      </c>
      <c r="AI17" s="393"/>
      <c r="AJ17" s="394" t="s">
        <v>943</v>
      </c>
      <c r="AK17" s="393"/>
      <c r="AL17" s="393"/>
      <c r="AM17" s="395" t="s">
        <v>933</v>
      </c>
      <c r="AN17" s="390"/>
      <c r="AO17" s="392"/>
    </row>
    <row r="18" spans="2:41" ht="27" customHeight="1" x14ac:dyDescent="0.15">
      <c r="B18" s="435" t="s">
        <v>945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7"/>
      <c r="Q18" s="407" t="s">
        <v>906</v>
      </c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9">
        <f>SUM(集計!Z16:AB19,集計!Z21)</f>
        <v>277</v>
      </c>
      <c r="AD18" s="409"/>
      <c r="AE18" s="409"/>
      <c r="AF18" s="409">
        <f>AJ18-AC18</f>
        <v>20</v>
      </c>
      <c r="AG18" s="409"/>
      <c r="AH18" s="409">
        <v>133</v>
      </c>
      <c r="AI18" s="409"/>
      <c r="AJ18" s="409">
        <f>AC6</f>
        <v>297</v>
      </c>
      <c r="AK18" s="409"/>
      <c r="AL18" s="409"/>
      <c r="AM18" s="411">
        <f t="shared" ref="AM18:AM24" si="2">AC18/AJ18</f>
        <v>0.93265993265993263</v>
      </c>
      <c r="AN18" s="411"/>
      <c r="AO18" s="411"/>
    </row>
    <row r="19" spans="2:41" ht="27" customHeight="1" x14ac:dyDescent="0.15">
      <c r="B19" s="438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40"/>
      <c r="Q19" s="412" t="s">
        <v>898</v>
      </c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4">
        <f>集計!Z20</f>
        <v>77</v>
      </c>
      <c r="AD19" s="414"/>
      <c r="AE19" s="414"/>
      <c r="AF19" s="414">
        <f>AJ19-AC19</f>
        <v>16</v>
      </c>
      <c r="AG19" s="414"/>
      <c r="AH19" s="414">
        <v>274</v>
      </c>
      <c r="AI19" s="414"/>
      <c r="AJ19" s="414">
        <f>AC7</f>
        <v>93</v>
      </c>
      <c r="AK19" s="414"/>
      <c r="AL19" s="414"/>
      <c r="AM19" s="416">
        <f t="shared" si="2"/>
        <v>0.82795698924731187</v>
      </c>
      <c r="AN19" s="416"/>
      <c r="AO19" s="416"/>
    </row>
    <row r="20" spans="2:41" ht="27" customHeight="1" x14ac:dyDescent="0.15">
      <c r="B20" s="438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40"/>
      <c r="Q20" s="426" t="s">
        <v>901</v>
      </c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418">
        <f>SUM(AC18:AC19)</f>
        <v>354</v>
      </c>
      <c r="AD20" s="418"/>
      <c r="AE20" s="418"/>
      <c r="AF20" s="418">
        <f>SUM(AF18:AF19)</f>
        <v>36</v>
      </c>
      <c r="AG20" s="418"/>
      <c r="AH20" s="418"/>
      <c r="AI20" s="418"/>
      <c r="AJ20" s="418">
        <f>AC8</f>
        <v>390</v>
      </c>
      <c r="AK20" s="418"/>
      <c r="AL20" s="418"/>
      <c r="AM20" s="429">
        <f t="shared" si="2"/>
        <v>0.90769230769230769</v>
      </c>
      <c r="AN20" s="430"/>
      <c r="AO20" s="431"/>
    </row>
    <row r="21" spans="2:41" ht="27" customHeight="1" x14ac:dyDescent="0.15"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40"/>
      <c r="Q21" s="407" t="s">
        <v>899</v>
      </c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9">
        <f>集計!Z32</f>
        <v>87</v>
      </c>
      <c r="AD21" s="409"/>
      <c r="AE21" s="409"/>
      <c r="AF21" s="409">
        <f>AJ21-AC21</f>
        <v>22</v>
      </c>
      <c r="AG21" s="409"/>
      <c r="AH21" s="409">
        <v>212</v>
      </c>
      <c r="AI21" s="409"/>
      <c r="AJ21" s="409">
        <f>AC9</f>
        <v>109</v>
      </c>
      <c r="AK21" s="409"/>
      <c r="AL21" s="409"/>
      <c r="AM21" s="411">
        <f t="shared" si="2"/>
        <v>0.79816513761467889</v>
      </c>
      <c r="AN21" s="411"/>
      <c r="AO21" s="411"/>
    </row>
    <row r="22" spans="2:41" s="102" customFormat="1" ht="27" customHeight="1" x14ac:dyDescent="0.15"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40"/>
      <c r="Q22" s="432" t="s">
        <v>942</v>
      </c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414">
        <f>集計!Z34</f>
        <v>1</v>
      </c>
      <c r="AD22" s="414"/>
      <c r="AE22" s="414"/>
      <c r="AF22" s="414">
        <f>AJ22-AC22</f>
        <v>8</v>
      </c>
      <c r="AG22" s="414"/>
      <c r="AH22" s="414">
        <v>285</v>
      </c>
      <c r="AI22" s="414"/>
      <c r="AJ22" s="414">
        <f>集計!W34</f>
        <v>9</v>
      </c>
      <c r="AK22" s="414"/>
      <c r="AL22" s="414"/>
      <c r="AM22" s="416">
        <f t="shared" si="2"/>
        <v>0.1111111111111111</v>
      </c>
      <c r="AN22" s="416"/>
      <c r="AO22" s="416"/>
    </row>
    <row r="23" spans="2:41" s="103" customFormat="1" ht="27" customHeight="1" x14ac:dyDescent="0.15">
      <c r="B23" s="438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40"/>
      <c r="Q23" s="426" t="s">
        <v>901</v>
      </c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8"/>
      <c r="AC23" s="418">
        <f>SUM(AC21:AC22)</f>
        <v>88</v>
      </c>
      <c r="AD23" s="418"/>
      <c r="AE23" s="418"/>
      <c r="AF23" s="418">
        <f>AJ23-AC23</f>
        <v>30</v>
      </c>
      <c r="AG23" s="418"/>
      <c r="AH23" s="418">
        <v>154</v>
      </c>
      <c r="AI23" s="418"/>
      <c r="AJ23" s="418">
        <f>SUM(AJ21:AJ22)</f>
        <v>118</v>
      </c>
      <c r="AK23" s="418"/>
      <c r="AL23" s="418"/>
      <c r="AM23" s="429">
        <f t="shared" si="2"/>
        <v>0.74576271186440679</v>
      </c>
      <c r="AN23" s="430"/>
      <c r="AO23" s="431"/>
    </row>
    <row r="24" spans="2:41" ht="27" customHeight="1" collapsed="1" x14ac:dyDescent="0.15"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3"/>
      <c r="Q24" s="426" t="s">
        <v>733</v>
      </c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8"/>
      <c r="AC24" s="418">
        <f>SUM(AC20,AC23)</f>
        <v>442</v>
      </c>
      <c r="AD24" s="418"/>
      <c r="AE24" s="418"/>
      <c r="AF24" s="418">
        <f>AJ24-AC24</f>
        <v>66</v>
      </c>
      <c r="AG24" s="418"/>
      <c r="AH24" s="418">
        <v>153</v>
      </c>
      <c r="AI24" s="418"/>
      <c r="AJ24" s="418">
        <f>SUM(AJ20,AJ23)</f>
        <v>508</v>
      </c>
      <c r="AK24" s="418"/>
      <c r="AL24" s="418"/>
      <c r="AM24" s="429">
        <f t="shared" si="2"/>
        <v>0.87007874015748032</v>
      </c>
      <c r="AN24" s="430"/>
      <c r="AO24" s="431"/>
    </row>
    <row r="25" spans="2:41" s="102" customFormat="1" ht="27" customHeight="1" x14ac:dyDescent="0.15"/>
    <row r="26" spans="2:41" ht="68.25" customHeight="1" collapsed="1" x14ac:dyDescent="0.15">
      <c r="B26" s="433" t="s">
        <v>916</v>
      </c>
      <c r="C26" s="433"/>
      <c r="D26" s="433"/>
      <c r="E26" s="434" t="s">
        <v>918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</row>
    <row r="27" spans="2:41" ht="42.75" customHeight="1" collapsed="1" x14ac:dyDescent="0.15">
      <c r="B27" s="433" t="s">
        <v>917</v>
      </c>
      <c r="C27" s="433"/>
      <c r="D27" s="433"/>
      <c r="E27" s="434" t="s">
        <v>922</v>
      </c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</row>
    <row r="28" spans="2:41" ht="27" customHeight="1" x14ac:dyDescent="0.15">
      <c r="B28" s="433" t="s">
        <v>920</v>
      </c>
      <c r="C28" s="433"/>
      <c r="D28" s="433"/>
      <c r="E28" s="434" t="s">
        <v>919</v>
      </c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</row>
    <row r="29" spans="2:41" ht="27" customHeight="1" collapsed="1" x14ac:dyDescent="0.1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</row>
    <row r="30" spans="2:41" ht="27" customHeight="1" x14ac:dyDescent="0.15">
      <c r="B30" s="116"/>
      <c r="C30" s="116"/>
      <c r="D30" s="106"/>
      <c r="E30" s="116"/>
      <c r="F30" s="117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</row>
    <row r="31" spans="2:41" s="102" customFormat="1" ht="27" customHeight="1" x14ac:dyDescent="0.1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2:41" ht="27" customHeight="1" x14ac:dyDescent="0.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2:41" s="106" customFormat="1" ht="18" customHeight="1" x14ac:dyDescent="0.15">
      <c r="B33" s="105"/>
      <c r="C33" s="105"/>
    </row>
    <row r="34" spans="2:41" s="106" customFormat="1" ht="18" customHeight="1" x14ac:dyDescent="0.2">
      <c r="B34" s="143"/>
      <c r="C34" s="143"/>
    </row>
    <row r="35" spans="2:41" ht="18" customHeight="1" x14ac:dyDescent="0.2">
      <c r="B35" s="143" t="s">
        <v>912</v>
      </c>
      <c r="C35" s="143"/>
      <c r="D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</row>
    <row r="36" spans="2:41" ht="18" customHeight="1" x14ac:dyDescent="0.2">
      <c r="B36" s="143"/>
      <c r="C36" s="143"/>
      <c r="D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</row>
    <row r="37" spans="2:41" ht="18" customHeight="1" x14ac:dyDescent="0.15">
      <c r="B37" s="101" t="s">
        <v>897</v>
      </c>
      <c r="D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</row>
    <row r="38" spans="2:41" ht="18" customHeight="1" x14ac:dyDescent="0.15">
      <c r="B38" s="132" t="s">
        <v>905</v>
      </c>
      <c r="C38" s="133"/>
      <c r="D38" s="388" t="s">
        <v>1</v>
      </c>
      <c r="E38" s="388"/>
      <c r="F38" s="388"/>
      <c r="G38" s="388"/>
      <c r="H38" s="388" t="s">
        <v>909</v>
      </c>
      <c r="I38" s="388"/>
      <c r="J38" s="388"/>
      <c r="K38" s="388"/>
      <c r="L38" s="132" t="s">
        <v>1022</v>
      </c>
      <c r="M38" s="133"/>
      <c r="N38" s="388" t="s">
        <v>1</v>
      </c>
      <c r="O38" s="388"/>
      <c r="P38" s="388"/>
      <c r="Q38" s="388"/>
      <c r="R38" s="388" t="s">
        <v>909</v>
      </c>
      <c r="S38" s="388"/>
      <c r="T38" s="388"/>
      <c r="U38" s="388"/>
      <c r="V38" s="132" t="s">
        <v>1022</v>
      </c>
      <c r="W38" s="133"/>
      <c r="X38" s="388" t="s">
        <v>1</v>
      </c>
      <c r="Y38" s="388"/>
      <c r="Z38" s="388"/>
      <c r="AA38" s="388"/>
      <c r="AB38" s="388" t="s">
        <v>909</v>
      </c>
      <c r="AC38" s="388"/>
      <c r="AD38" s="388"/>
      <c r="AE38" s="388"/>
      <c r="AF38" s="132" t="s">
        <v>905</v>
      </c>
      <c r="AG38" s="133"/>
      <c r="AH38" s="388" t="s">
        <v>1</v>
      </c>
      <c r="AI38" s="388"/>
      <c r="AJ38" s="388"/>
      <c r="AK38" s="388"/>
      <c r="AL38" s="388" t="s">
        <v>909</v>
      </c>
      <c r="AM38" s="388"/>
      <c r="AN38" s="388"/>
      <c r="AO38" s="388"/>
    </row>
    <row r="39" spans="2:41" ht="18" customHeight="1" x14ac:dyDescent="0.15">
      <c r="B39" s="145">
        <v>1</v>
      </c>
      <c r="C39" s="146" t="str">
        <f>IFERROR(VLOOKUP(B39,基特!$C$6:$L$450,7,0),"")</f>
        <v>石川県</v>
      </c>
      <c r="D39" s="444" t="str">
        <f>IF(C39=C38,"〃",C39)</f>
        <v>石川県</v>
      </c>
      <c r="E39" s="444"/>
      <c r="F39" s="444"/>
      <c r="G39" s="444"/>
      <c r="H39" s="444" t="str">
        <f>IFERROR(VLOOKUP(B39,基特!$C$6:$L$450,10,0),"")</f>
        <v>七尾市</v>
      </c>
      <c r="I39" s="444"/>
      <c r="J39" s="444"/>
      <c r="K39" s="444"/>
      <c r="L39" s="145">
        <f>B42+1</f>
        <v>5</v>
      </c>
      <c r="M39" s="146" t="str">
        <f>IFERROR(VLOOKUP(L39,基特!$C$6:$L$450,7,0),"")</f>
        <v>兵庫県</v>
      </c>
      <c r="N39" s="444" t="str">
        <f>IF(M39=M38,"〃",M39)</f>
        <v>兵庫県</v>
      </c>
      <c r="O39" s="444"/>
      <c r="P39" s="444"/>
      <c r="Q39" s="444"/>
      <c r="R39" s="444" t="str">
        <f>IFERROR(VLOOKUP(L39,基特!$C$6:$L$450,10,0),"")</f>
        <v>伊丹市</v>
      </c>
      <c r="S39" s="444"/>
      <c r="T39" s="444"/>
      <c r="U39" s="444"/>
      <c r="V39" s="145">
        <f>L42+1</f>
        <v>9</v>
      </c>
      <c r="W39" s="146" t="str">
        <f>IFERROR(VLOOKUP(V39,基特!$C$6:$L$450,7,0),"")</f>
        <v>大分県</v>
      </c>
      <c r="X39" s="444" t="str">
        <f>IF(W39=W38,"〃",W39)</f>
        <v>大分県</v>
      </c>
      <c r="Y39" s="444"/>
      <c r="Z39" s="444"/>
      <c r="AA39" s="444"/>
      <c r="AB39" s="444" t="str">
        <f>IFERROR(VLOOKUP(V39,基特!$C$6:$L$450,10,0),"")</f>
        <v>日田市</v>
      </c>
      <c r="AC39" s="444"/>
      <c r="AD39" s="444"/>
      <c r="AE39" s="444"/>
      <c r="AF39" s="145">
        <f>V42+1</f>
        <v>13</v>
      </c>
      <c r="AG39" s="146" t="str">
        <f>IFERROR(VLOOKUP(AF39,基特!$C$6:$L$450,7,0),"")</f>
        <v/>
      </c>
      <c r="AH39" s="444" t="str">
        <f>IF(AG39=AG38,"〃",AG39)</f>
        <v>〃</v>
      </c>
      <c r="AI39" s="444"/>
      <c r="AJ39" s="444"/>
      <c r="AK39" s="444"/>
      <c r="AL39" s="444" t="str">
        <f>IFERROR(VLOOKUP(AF39,基特!$C$6:$L$450,10,0),"")</f>
        <v/>
      </c>
      <c r="AM39" s="444"/>
      <c r="AN39" s="444"/>
      <c r="AO39" s="444"/>
    </row>
    <row r="40" spans="2:41" s="102" customFormat="1" ht="18" customHeight="1" x14ac:dyDescent="0.15">
      <c r="B40" s="147">
        <f>B39+1</f>
        <v>2</v>
      </c>
      <c r="C40" s="148" t="str">
        <f>IFERROR(VLOOKUP(B40,基特!$C$6:$L$450,7,0),"")</f>
        <v>石川県</v>
      </c>
      <c r="D40" s="445" t="str">
        <f>IF(C40=C39,"〃",C40)</f>
        <v>〃</v>
      </c>
      <c r="E40" s="445"/>
      <c r="F40" s="445"/>
      <c r="G40" s="445"/>
      <c r="H40" s="445" t="str">
        <f>IFERROR(VLOOKUP(B40,基特!$C$6:$L$450,10,0),"")</f>
        <v>小松市</v>
      </c>
      <c r="I40" s="445"/>
      <c r="J40" s="445"/>
      <c r="K40" s="445"/>
      <c r="L40" s="147">
        <f>L39+1</f>
        <v>6</v>
      </c>
      <c r="M40" s="148" t="str">
        <f>IFERROR(VLOOKUP(L40,基特!$C$6:$L$450,7,0),"")</f>
        <v>兵庫県</v>
      </c>
      <c r="N40" s="445" t="str">
        <f>IF(M40=M39,"〃",M40)</f>
        <v>〃</v>
      </c>
      <c r="O40" s="445"/>
      <c r="P40" s="445"/>
      <c r="Q40" s="445"/>
      <c r="R40" s="445" t="str">
        <f>IFERROR(VLOOKUP(L40,基特!$C$6:$L$450,10,0),"")</f>
        <v>川西市</v>
      </c>
      <c r="S40" s="445"/>
      <c r="T40" s="445"/>
      <c r="U40" s="445"/>
      <c r="V40" s="147">
        <f>V39+1</f>
        <v>10</v>
      </c>
      <c r="W40" s="148" t="str">
        <f>IFERROR(VLOOKUP(V40,基特!$C$6:$L$450,7,0),"")</f>
        <v>鹿児島県</v>
      </c>
      <c r="X40" s="445" t="str">
        <f>IF(W40=W39,"〃",W40)</f>
        <v>鹿児島県</v>
      </c>
      <c r="Y40" s="445"/>
      <c r="Z40" s="445"/>
      <c r="AA40" s="445"/>
      <c r="AB40" s="445" t="str">
        <f>IFERROR(VLOOKUP(V40,基特!$C$6:$L$450,10,0),"")</f>
        <v>鹿児島市</v>
      </c>
      <c r="AC40" s="445"/>
      <c r="AD40" s="445"/>
      <c r="AE40" s="445"/>
      <c r="AF40" s="147">
        <f>AF39+1</f>
        <v>14</v>
      </c>
      <c r="AG40" s="148" t="str">
        <f>IFERROR(VLOOKUP(AF40,基特!$C$6:$L$450,7,0),"")</f>
        <v/>
      </c>
      <c r="AH40" s="445" t="str">
        <f>IF(AG40=AG39,"〃",AG40)</f>
        <v>〃</v>
      </c>
      <c r="AI40" s="445"/>
      <c r="AJ40" s="445"/>
      <c r="AK40" s="445"/>
      <c r="AL40" s="445" t="str">
        <f>IFERROR(VLOOKUP(AF40,基特!$C$6:$L$450,10,0),"")</f>
        <v/>
      </c>
      <c r="AM40" s="445"/>
      <c r="AN40" s="445"/>
      <c r="AO40" s="445"/>
    </row>
    <row r="41" spans="2:41" ht="18" customHeight="1" x14ac:dyDescent="0.15">
      <c r="B41" s="147">
        <f>B40+1</f>
        <v>3</v>
      </c>
      <c r="C41" s="148" t="str">
        <f>IFERROR(VLOOKUP(B41,基特!$C$6:$L$450,7,0),"")</f>
        <v>兵庫県</v>
      </c>
      <c r="D41" s="445" t="str">
        <f>IF(C41=C40,"〃",C41)</f>
        <v>兵庫県</v>
      </c>
      <c r="E41" s="445"/>
      <c r="F41" s="445"/>
      <c r="G41" s="445"/>
      <c r="H41" s="445" t="str">
        <f>IFERROR(VLOOKUP(B41,基特!$C$6:$L$450,10,0),"")</f>
        <v>尼崎市</v>
      </c>
      <c r="I41" s="445"/>
      <c r="J41" s="445"/>
      <c r="K41" s="445"/>
      <c r="L41" s="147">
        <f>L40+1</f>
        <v>7</v>
      </c>
      <c r="M41" s="148" t="str">
        <f>IFERROR(VLOOKUP(L41,基特!$C$6:$L$450,7,0),"")</f>
        <v>奈良県</v>
      </c>
      <c r="N41" s="445" t="str">
        <f>IF(M41=M40,"〃",M41)</f>
        <v>奈良県</v>
      </c>
      <c r="O41" s="445"/>
      <c r="P41" s="445"/>
      <c r="Q41" s="445"/>
      <c r="R41" s="445" t="str">
        <f>IFERROR(VLOOKUP(L41,基特!$C$6:$L$450,10,0),"")</f>
        <v>生駒市</v>
      </c>
      <c r="S41" s="445"/>
      <c r="T41" s="445"/>
      <c r="U41" s="445"/>
      <c r="V41" s="147">
        <f>V40+1</f>
        <v>11</v>
      </c>
      <c r="W41" s="148" t="str">
        <f>IFERROR(VLOOKUP(V41,基特!$C$6:$L$450,7,0),"")</f>
        <v/>
      </c>
      <c r="X41" s="445" t="str">
        <f>IF(W41=W40,"〃",W41)</f>
        <v/>
      </c>
      <c r="Y41" s="445"/>
      <c r="Z41" s="445"/>
      <c r="AA41" s="445"/>
      <c r="AB41" s="445" t="str">
        <f>IFERROR(VLOOKUP(V41,基特!$C$6:$L$450,10,0),"")</f>
        <v/>
      </c>
      <c r="AC41" s="445"/>
      <c r="AD41" s="445"/>
      <c r="AE41" s="445"/>
      <c r="AF41" s="147">
        <f>AF40+1</f>
        <v>15</v>
      </c>
      <c r="AG41" s="148" t="str">
        <f>IFERROR(VLOOKUP(AF41,基特!$C$6:$L$450,7,0),"")</f>
        <v/>
      </c>
      <c r="AH41" s="445" t="str">
        <f>IF(AG41=AG40,"〃",AG41)</f>
        <v>〃</v>
      </c>
      <c r="AI41" s="445"/>
      <c r="AJ41" s="445"/>
      <c r="AK41" s="445"/>
      <c r="AL41" s="445" t="str">
        <f>IFERROR(VLOOKUP(AF41,基特!$C$6:$L$450,10,0),"")</f>
        <v/>
      </c>
      <c r="AM41" s="445"/>
      <c r="AN41" s="445"/>
      <c r="AO41" s="445"/>
    </row>
    <row r="42" spans="2:41" ht="18" customHeight="1" x14ac:dyDescent="0.15">
      <c r="B42" s="149">
        <f>B41+1</f>
        <v>4</v>
      </c>
      <c r="C42" s="150" t="str">
        <f>IFERROR(VLOOKUP(B42,基特!$C$6:$L$450,7,0),"")</f>
        <v>兵庫県</v>
      </c>
      <c r="D42" s="446" t="str">
        <f>IF(C42=C41,"〃",C42)</f>
        <v>〃</v>
      </c>
      <c r="E42" s="446"/>
      <c r="F42" s="446"/>
      <c r="G42" s="446"/>
      <c r="H42" s="446" t="str">
        <f>IFERROR(VLOOKUP(B42,基特!$C$6:$L$450,10,0),"")</f>
        <v>芦屋市</v>
      </c>
      <c r="I42" s="446"/>
      <c r="J42" s="446"/>
      <c r="K42" s="446"/>
      <c r="L42" s="149">
        <f>L41+1</f>
        <v>8</v>
      </c>
      <c r="M42" s="150" t="str">
        <f>IFERROR(VLOOKUP(L42,基特!$C$6:$L$450,7,0),"")</f>
        <v>岡山県</v>
      </c>
      <c r="N42" s="446" t="str">
        <f>IF(M42=M41,"〃",M42)</f>
        <v>岡山県</v>
      </c>
      <c r="O42" s="446"/>
      <c r="P42" s="446"/>
      <c r="Q42" s="446"/>
      <c r="R42" s="446" t="str">
        <f>IFERROR(VLOOKUP(L42,基特!$C$6:$L$450,10,0),"")</f>
        <v>新見市</v>
      </c>
      <c r="S42" s="446"/>
      <c r="T42" s="446"/>
      <c r="U42" s="446"/>
      <c r="V42" s="149">
        <f>V41+1</f>
        <v>12</v>
      </c>
      <c r="W42" s="150" t="str">
        <f>IFERROR(VLOOKUP(V42,基特!$C$6:$L$450,7,0),"")</f>
        <v/>
      </c>
      <c r="X42" s="446" t="str">
        <f>IF(W42=W41,"〃",W42)</f>
        <v>〃</v>
      </c>
      <c r="Y42" s="446"/>
      <c r="Z42" s="446"/>
      <c r="AA42" s="446"/>
      <c r="AB42" s="446" t="str">
        <f>IFERROR(VLOOKUP(V42,基特!$C$6:$L$450,10,0),"")</f>
        <v/>
      </c>
      <c r="AC42" s="446"/>
      <c r="AD42" s="446"/>
      <c r="AE42" s="446"/>
      <c r="AF42" s="149">
        <f>AF41+1</f>
        <v>16</v>
      </c>
      <c r="AG42" s="150" t="str">
        <f>IFERROR(VLOOKUP(AF42,基特!$C$6:$L$450,7,0),"")</f>
        <v/>
      </c>
      <c r="AH42" s="446" t="str">
        <f>IF(AG42=AG41,"〃",AG42)</f>
        <v>〃</v>
      </c>
      <c r="AI42" s="446"/>
      <c r="AJ42" s="446"/>
      <c r="AK42" s="446"/>
      <c r="AL42" s="446" t="str">
        <f>IFERROR(VLOOKUP(AF42,基特!$C$6:$L$450,10,0),"")</f>
        <v/>
      </c>
      <c r="AM42" s="446"/>
      <c r="AN42" s="446"/>
      <c r="AO42" s="446"/>
    </row>
    <row r="43" spans="2:41" ht="18" customHeight="1" x14ac:dyDescent="0.15">
      <c r="B43" s="108"/>
      <c r="C43" s="108"/>
      <c r="D43" s="104"/>
      <c r="E43" s="104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</row>
    <row r="44" spans="2:41" ht="18" customHeight="1" x14ac:dyDescent="0.15">
      <c r="B44" s="101" t="s">
        <v>898</v>
      </c>
      <c r="D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</row>
    <row r="45" spans="2:41" ht="18" customHeight="1" x14ac:dyDescent="0.15">
      <c r="B45" s="132" t="s">
        <v>1022</v>
      </c>
      <c r="C45" s="133"/>
      <c r="D45" s="388" t="s">
        <v>1</v>
      </c>
      <c r="E45" s="388"/>
      <c r="F45" s="388"/>
      <c r="G45" s="388"/>
      <c r="H45" s="388" t="s">
        <v>909</v>
      </c>
      <c r="I45" s="388"/>
      <c r="J45" s="388"/>
      <c r="K45" s="388"/>
      <c r="L45" s="132" t="s">
        <v>905</v>
      </c>
      <c r="M45" s="133"/>
      <c r="N45" s="388" t="s">
        <v>1</v>
      </c>
      <c r="O45" s="388"/>
      <c r="P45" s="388"/>
      <c r="Q45" s="388"/>
      <c r="R45" s="388" t="s">
        <v>909</v>
      </c>
      <c r="S45" s="388"/>
      <c r="T45" s="388"/>
      <c r="U45" s="388"/>
      <c r="V45" s="132" t="s">
        <v>1022</v>
      </c>
      <c r="W45" s="133"/>
      <c r="X45" s="388" t="s">
        <v>1</v>
      </c>
      <c r="Y45" s="388"/>
      <c r="Z45" s="388"/>
      <c r="AA45" s="388"/>
      <c r="AB45" s="388" t="s">
        <v>909</v>
      </c>
      <c r="AC45" s="388"/>
      <c r="AD45" s="388"/>
      <c r="AE45" s="388"/>
      <c r="AF45" s="132" t="s">
        <v>1022</v>
      </c>
      <c r="AG45" s="133"/>
      <c r="AH45" s="388" t="s">
        <v>1</v>
      </c>
      <c r="AI45" s="388"/>
      <c r="AJ45" s="388"/>
      <c r="AK45" s="388"/>
      <c r="AL45" s="388" t="s">
        <v>909</v>
      </c>
      <c r="AM45" s="388"/>
      <c r="AN45" s="388"/>
      <c r="AO45" s="388"/>
    </row>
    <row r="46" spans="2:41" ht="18" customHeight="1" x14ac:dyDescent="0.15">
      <c r="B46" s="145">
        <v>1</v>
      </c>
      <c r="C46" s="146" t="str">
        <f>IFERROR(VLOOKUP(B46,基特!$D$6:$L$450,6,0),"")</f>
        <v>北海道</v>
      </c>
      <c r="D46" s="444" t="str">
        <f t="shared" ref="D46:D59" si="3">IF(C46=C45,"〃",C46)</f>
        <v>北海道</v>
      </c>
      <c r="E46" s="444"/>
      <c r="F46" s="444"/>
      <c r="G46" s="444"/>
      <c r="H46" s="444" t="str">
        <f>IFERROR(VLOOKUP(B46,基特!$D$6:$L$450,9,0),"")</f>
        <v>留萌市</v>
      </c>
      <c r="I46" s="444"/>
      <c r="J46" s="444"/>
      <c r="K46" s="444"/>
      <c r="L46" s="145">
        <f>B59+1</f>
        <v>15</v>
      </c>
      <c r="M46" s="146" t="str">
        <f>IFERROR(VLOOKUP(L46,基特!$D$6:$L$450,6,0),"")</f>
        <v>北海道</v>
      </c>
      <c r="N46" s="444" t="str">
        <f t="shared" ref="N46:N59" si="4">IF(M46=M45,"〃",M46)</f>
        <v>北海道</v>
      </c>
      <c r="O46" s="444"/>
      <c r="P46" s="444"/>
      <c r="Q46" s="444"/>
      <c r="R46" s="444" t="str">
        <f>IFERROR(VLOOKUP(L46,基特!$D$6:$L$450,9,0),"")</f>
        <v>登別市</v>
      </c>
      <c r="S46" s="444"/>
      <c r="T46" s="444"/>
      <c r="U46" s="444"/>
      <c r="V46" s="145">
        <f>L59+1</f>
        <v>29</v>
      </c>
      <c r="W46" s="146" t="str">
        <f>IFERROR(VLOOKUP(V46,基特!$D$6:$L$450,6,0),"")</f>
        <v>北海道</v>
      </c>
      <c r="X46" s="444" t="str">
        <f t="shared" ref="X46:X59" si="5">IF(W46=W45,"〃",W46)</f>
        <v>北海道</v>
      </c>
      <c r="Y46" s="444"/>
      <c r="Z46" s="444"/>
      <c r="AA46" s="444"/>
      <c r="AB46" s="444" t="str">
        <f>IFERROR(VLOOKUP(V46,基特!$D$6:$L$450,9,0),"")</f>
        <v>中標津町</v>
      </c>
      <c r="AC46" s="444"/>
      <c r="AD46" s="444"/>
      <c r="AE46" s="444"/>
      <c r="AF46" s="145">
        <f>V59+1</f>
        <v>43</v>
      </c>
      <c r="AG46" s="146" t="str">
        <f>IFERROR(VLOOKUP(AF46,基特!$D$6:$L$450,6,0),"")</f>
        <v>岐阜県</v>
      </c>
      <c r="AH46" s="444" t="str">
        <f t="shared" ref="AH46:AH54" si="6">IF(AG46=AG45,"〃",AG46)</f>
        <v>岐阜県</v>
      </c>
      <c r="AI46" s="444"/>
      <c r="AJ46" s="444"/>
      <c r="AK46" s="444"/>
      <c r="AL46" s="444" t="str">
        <f>IFERROR(VLOOKUP(AF46,基特!$D$6:$L$450,9,0),"")</f>
        <v>多治見市</v>
      </c>
      <c r="AM46" s="444"/>
      <c r="AN46" s="444"/>
      <c r="AO46" s="444"/>
    </row>
    <row r="47" spans="2:41" ht="18" customHeight="1" x14ac:dyDescent="0.15">
      <c r="B47" s="147">
        <f t="shared" ref="B47:B59" si="7">B46+1</f>
        <v>2</v>
      </c>
      <c r="C47" s="148" t="str">
        <f>IFERROR(VLOOKUP(B47,基特!$D$6:$L$450,6,0),"")</f>
        <v>北海道</v>
      </c>
      <c r="D47" s="445" t="str">
        <f t="shared" si="3"/>
        <v>〃</v>
      </c>
      <c r="E47" s="445"/>
      <c r="F47" s="445"/>
      <c r="G47" s="445"/>
      <c r="H47" s="445" t="str">
        <f>IFERROR(VLOOKUP(B47,基特!$D$6:$L$450,9,0),"")</f>
        <v>稚内市</v>
      </c>
      <c r="I47" s="445"/>
      <c r="J47" s="445"/>
      <c r="K47" s="445"/>
      <c r="L47" s="147">
        <f t="shared" ref="L47:L59" si="8">L46+1</f>
        <v>16</v>
      </c>
      <c r="M47" s="148" t="str">
        <f>IFERROR(VLOOKUP(L47,基特!$D$6:$L$450,6,0),"")</f>
        <v>北海道</v>
      </c>
      <c r="N47" s="445" t="str">
        <f t="shared" si="4"/>
        <v>〃</v>
      </c>
      <c r="O47" s="445"/>
      <c r="P47" s="445"/>
      <c r="Q47" s="445"/>
      <c r="R47" s="445" t="str">
        <f>IFERROR(VLOOKUP(L47,基特!$D$6:$L$450,9,0),"")</f>
        <v>恵庭市</v>
      </c>
      <c r="S47" s="445"/>
      <c r="T47" s="445"/>
      <c r="U47" s="445"/>
      <c r="V47" s="147">
        <f t="shared" ref="V47:V59" si="9">V46+1</f>
        <v>30</v>
      </c>
      <c r="W47" s="148" t="str">
        <f>IFERROR(VLOOKUP(V47,基特!$D$6:$L$450,6,0),"")</f>
        <v>群馬県</v>
      </c>
      <c r="X47" s="445" t="str">
        <f t="shared" si="5"/>
        <v>群馬県</v>
      </c>
      <c r="Y47" s="445"/>
      <c r="Z47" s="445"/>
      <c r="AA47" s="445"/>
      <c r="AB47" s="445" t="str">
        <f>IFERROR(VLOOKUP(V47,基特!$D$6:$L$450,9,0),"")</f>
        <v>藤岡市</v>
      </c>
      <c r="AC47" s="445"/>
      <c r="AD47" s="445"/>
      <c r="AE47" s="445"/>
      <c r="AF47" s="147">
        <f t="shared" ref="AF47:AF57" si="10">AF46+1</f>
        <v>44</v>
      </c>
      <c r="AG47" s="148" t="str">
        <f>IFERROR(VLOOKUP(AF47,基特!$D$6:$L$450,6,0),"")</f>
        <v>岐阜県</v>
      </c>
      <c r="AH47" s="445" t="str">
        <f t="shared" si="6"/>
        <v>〃</v>
      </c>
      <c r="AI47" s="445"/>
      <c r="AJ47" s="445"/>
      <c r="AK47" s="445"/>
      <c r="AL47" s="445" t="str">
        <f>IFERROR(VLOOKUP(AF47,基特!$D$6:$L$450,9,0),"")</f>
        <v>可児市</v>
      </c>
      <c r="AM47" s="445"/>
      <c r="AN47" s="445"/>
      <c r="AO47" s="445"/>
    </row>
    <row r="48" spans="2:41" ht="18" customHeight="1" x14ac:dyDescent="0.15">
      <c r="B48" s="147">
        <f t="shared" si="7"/>
        <v>3</v>
      </c>
      <c r="C48" s="148" t="str">
        <f>IFERROR(VLOOKUP(B48,基特!$D$6:$L$450,6,0),"")</f>
        <v>北海道</v>
      </c>
      <c r="D48" s="445" t="str">
        <f t="shared" si="3"/>
        <v>〃</v>
      </c>
      <c r="E48" s="445"/>
      <c r="F48" s="445"/>
      <c r="G48" s="445"/>
      <c r="H48" s="445" t="str">
        <f>IFERROR(VLOOKUP(B48,基特!$D$6:$L$450,9,0),"")</f>
        <v>美唄市</v>
      </c>
      <c r="I48" s="445"/>
      <c r="J48" s="445"/>
      <c r="K48" s="445"/>
      <c r="L48" s="147">
        <f t="shared" si="8"/>
        <v>17</v>
      </c>
      <c r="M48" s="148" t="str">
        <f>IFERROR(VLOOKUP(L48,基特!$D$6:$L$450,6,0),"")</f>
        <v>北海道</v>
      </c>
      <c r="N48" s="445" t="str">
        <f t="shared" si="4"/>
        <v>〃</v>
      </c>
      <c r="O48" s="445"/>
      <c r="P48" s="445"/>
      <c r="Q48" s="445"/>
      <c r="R48" s="445" t="str">
        <f>IFERROR(VLOOKUP(L48,基特!$D$6:$L$450,9,0),"")</f>
        <v>伊達市</v>
      </c>
      <c r="S48" s="445"/>
      <c r="T48" s="445"/>
      <c r="U48" s="445"/>
      <c r="V48" s="147">
        <f t="shared" si="9"/>
        <v>31</v>
      </c>
      <c r="W48" s="148" t="str">
        <f>IFERROR(VLOOKUP(V48,基特!$D$6:$L$450,6,0),"")</f>
        <v>埼玉県</v>
      </c>
      <c r="X48" s="445" t="str">
        <f t="shared" si="5"/>
        <v>埼玉県</v>
      </c>
      <c r="Y48" s="445"/>
      <c r="Z48" s="445"/>
      <c r="AA48" s="445"/>
      <c r="AB48" s="445" t="str">
        <f>IFERROR(VLOOKUP(V48,基特!$D$6:$L$450,9,0),"")</f>
        <v>鴻巣市</v>
      </c>
      <c r="AC48" s="445"/>
      <c r="AD48" s="445"/>
      <c r="AE48" s="445"/>
      <c r="AF48" s="147">
        <f t="shared" si="10"/>
        <v>45</v>
      </c>
      <c r="AG48" s="148" t="str">
        <f>IFERROR(VLOOKUP(AF48,基特!$D$6:$L$450,6,0),"")</f>
        <v>愛知県</v>
      </c>
      <c r="AH48" s="445" t="str">
        <f t="shared" si="6"/>
        <v>愛知県</v>
      </c>
      <c r="AI48" s="445"/>
      <c r="AJ48" s="445"/>
      <c r="AK48" s="445"/>
      <c r="AL48" s="445" t="str">
        <f>IFERROR(VLOOKUP(AF48,基特!$D$6:$L$450,9,0),"")</f>
        <v>瀬戸市</v>
      </c>
      <c r="AM48" s="445"/>
      <c r="AN48" s="445"/>
      <c r="AO48" s="445"/>
    </row>
    <row r="49" spans="2:41" ht="18" customHeight="1" x14ac:dyDescent="0.15">
      <c r="B49" s="147">
        <f t="shared" si="7"/>
        <v>4</v>
      </c>
      <c r="C49" s="148" t="str">
        <f>IFERROR(VLOOKUP(B49,基特!$D$6:$L$450,6,0),"")</f>
        <v>北海道</v>
      </c>
      <c r="D49" s="445" t="str">
        <f t="shared" si="3"/>
        <v>〃</v>
      </c>
      <c r="E49" s="445"/>
      <c r="F49" s="445"/>
      <c r="G49" s="445"/>
      <c r="H49" s="445" t="str">
        <f>IFERROR(VLOOKUP(B49,基特!$D$6:$L$450,9,0),"")</f>
        <v>芦別市</v>
      </c>
      <c r="I49" s="445"/>
      <c r="J49" s="445"/>
      <c r="K49" s="445"/>
      <c r="L49" s="147">
        <f t="shared" si="8"/>
        <v>18</v>
      </c>
      <c r="M49" s="148" t="str">
        <f>IFERROR(VLOOKUP(L49,基特!$D$6:$L$450,6,0),"")</f>
        <v>北海道</v>
      </c>
      <c r="N49" s="445" t="str">
        <f t="shared" si="4"/>
        <v>〃</v>
      </c>
      <c r="O49" s="445"/>
      <c r="P49" s="445"/>
      <c r="Q49" s="445"/>
      <c r="R49" s="445" t="str">
        <f>IFERROR(VLOOKUP(L49,基特!$D$6:$L$450,9,0),"")</f>
        <v>北広島市</v>
      </c>
      <c r="S49" s="445"/>
      <c r="T49" s="445"/>
      <c r="U49" s="445"/>
      <c r="V49" s="147">
        <f t="shared" si="9"/>
        <v>32</v>
      </c>
      <c r="W49" s="148" t="str">
        <f>IFERROR(VLOOKUP(V49,基特!$D$6:$L$450,6,0),"")</f>
        <v>埼玉県</v>
      </c>
      <c r="X49" s="445" t="str">
        <f t="shared" si="5"/>
        <v>〃</v>
      </c>
      <c r="Y49" s="445"/>
      <c r="Z49" s="445"/>
      <c r="AA49" s="445"/>
      <c r="AB49" s="445" t="str">
        <f>IFERROR(VLOOKUP(V49,基特!$D$6:$L$450,9,0),"")</f>
        <v>蕨市</v>
      </c>
      <c r="AC49" s="445"/>
      <c r="AD49" s="445"/>
      <c r="AE49" s="445"/>
      <c r="AF49" s="147">
        <f t="shared" si="10"/>
        <v>46</v>
      </c>
      <c r="AG49" s="148" t="str">
        <f>IFERROR(VLOOKUP(AF49,基特!$D$6:$L$450,6,0),"")</f>
        <v>長崎県</v>
      </c>
      <c r="AH49" s="445" t="str">
        <f t="shared" si="6"/>
        <v>長崎県</v>
      </c>
      <c r="AI49" s="445"/>
      <c r="AJ49" s="445"/>
      <c r="AK49" s="445"/>
      <c r="AL49" s="445" t="str">
        <f>IFERROR(VLOOKUP(AF49,基特!$D$6:$L$450,9,0),"")</f>
        <v>平戸市</v>
      </c>
      <c r="AM49" s="445"/>
      <c r="AN49" s="445"/>
      <c r="AO49" s="445"/>
    </row>
    <row r="50" spans="2:41" ht="18" customHeight="1" x14ac:dyDescent="0.15">
      <c r="B50" s="147">
        <f t="shared" si="7"/>
        <v>5</v>
      </c>
      <c r="C50" s="148" t="str">
        <f>IFERROR(VLOOKUP(B50,基特!$D$6:$L$450,6,0),"")</f>
        <v>北海道</v>
      </c>
      <c r="D50" s="445" t="str">
        <f t="shared" si="3"/>
        <v>〃</v>
      </c>
      <c r="E50" s="445"/>
      <c r="F50" s="445"/>
      <c r="G50" s="445"/>
      <c r="H50" s="445" t="str">
        <f>IFERROR(VLOOKUP(B50,基特!$D$6:$L$450,9,0),"")</f>
        <v>赤平市</v>
      </c>
      <c r="I50" s="445"/>
      <c r="J50" s="445"/>
      <c r="K50" s="445"/>
      <c r="L50" s="147">
        <f t="shared" si="8"/>
        <v>19</v>
      </c>
      <c r="M50" s="148" t="str">
        <f>IFERROR(VLOOKUP(L50,基特!$D$6:$L$450,6,0),"")</f>
        <v>北海道</v>
      </c>
      <c r="N50" s="445" t="str">
        <f t="shared" si="4"/>
        <v>〃</v>
      </c>
      <c r="O50" s="445"/>
      <c r="P50" s="445"/>
      <c r="Q50" s="445"/>
      <c r="R50" s="445" t="str">
        <f>IFERROR(VLOOKUP(L50,基特!$D$6:$L$450,9,0),"")</f>
        <v>石狩市</v>
      </c>
      <c r="S50" s="445"/>
      <c r="T50" s="445"/>
      <c r="U50" s="445"/>
      <c r="V50" s="147">
        <f t="shared" si="9"/>
        <v>33</v>
      </c>
      <c r="W50" s="148" t="str">
        <f>IFERROR(VLOOKUP(V50,基特!$D$6:$L$450,6,0),"")</f>
        <v>埼玉県</v>
      </c>
      <c r="X50" s="445" t="str">
        <f t="shared" si="5"/>
        <v>〃</v>
      </c>
      <c r="Y50" s="445"/>
      <c r="Z50" s="445"/>
      <c r="AA50" s="445"/>
      <c r="AB50" s="445" t="str">
        <f>IFERROR(VLOOKUP(V50,基特!$D$6:$L$450,9,0),"")</f>
        <v>朝霞市</v>
      </c>
      <c r="AC50" s="445"/>
      <c r="AD50" s="445"/>
      <c r="AE50" s="445"/>
      <c r="AF50" s="147">
        <f t="shared" si="10"/>
        <v>47</v>
      </c>
      <c r="AG50" s="148" t="str">
        <f>IFERROR(VLOOKUP(AF50,基特!$D$6:$L$450,6,0),"")</f>
        <v>長崎県</v>
      </c>
      <c r="AH50" s="445" t="str">
        <f t="shared" si="6"/>
        <v>〃</v>
      </c>
      <c r="AI50" s="445"/>
      <c r="AJ50" s="445"/>
      <c r="AK50" s="445"/>
      <c r="AL50" s="445" t="str">
        <f>IFERROR(VLOOKUP(AF50,基特!$D$6:$L$450,9,0),"")</f>
        <v>五島市</v>
      </c>
      <c r="AM50" s="445"/>
      <c r="AN50" s="445"/>
      <c r="AO50" s="445"/>
    </row>
    <row r="51" spans="2:41" ht="18" customHeight="1" x14ac:dyDescent="0.15">
      <c r="B51" s="147">
        <f t="shared" si="7"/>
        <v>6</v>
      </c>
      <c r="C51" s="148" t="str">
        <f>IFERROR(VLOOKUP(B51,基特!$D$6:$L$450,6,0),"")</f>
        <v>北海道</v>
      </c>
      <c r="D51" s="445" t="str">
        <f t="shared" si="3"/>
        <v>〃</v>
      </c>
      <c r="E51" s="445"/>
      <c r="F51" s="445"/>
      <c r="G51" s="445"/>
      <c r="H51" s="445" t="str">
        <f>IFERROR(VLOOKUP(B51,基特!$D$6:$L$450,9,0),"")</f>
        <v>紋別市</v>
      </c>
      <c r="I51" s="445"/>
      <c r="J51" s="445"/>
      <c r="K51" s="445"/>
      <c r="L51" s="147">
        <f t="shared" si="8"/>
        <v>20</v>
      </c>
      <c r="M51" s="148" t="str">
        <f>IFERROR(VLOOKUP(L51,基特!$D$6:$L$450,6,0),"")</f>
        <v>北海道</v>
      </c>
      <c r="N51" s="445" t="str">
        <f t="shared" si="4"/>
        <v>〃</v>
      </c>
      <c r="O51" s="445"/>
      <c r="P51" s="445"/>
      <c r="Q51" s="445"/>
      <c r="R51" s="445" t="str">
        <f>IFERROR(VLOOKUP(L51,基特!$D$6:$L$450,9,0),"")</f>
        <v>北斗市</v>
      </c>
      <c r="S51" s="445"/>
      <c r="T51" s="445"/>
      <c r="U51" s="445"/>
      <c r="V51" s="147">
        <f t="shared" si="9"/>
        <v>34</v>
      </c>
      <c r="W51" s="148" t="str">
        <f>IFERROR(VLOOKUP(V51,基特!$D$6:$L$450,6,0),"")</f>
        <v>埼玉県</v>
      </c>
      <c r="X51" s="445" t="str">
        <f t="shared" si="5"/>
        <v>〃</v>
      </c>
      <c r="Y51" s="445"/>
      <c r="Z51" s="445"/>
      <c r="AA51" s="445"/>
      <c r="AB51" s="445" t="str">
        <f>IFERROR(VLOOKUP(V51,基特!$D$6:$L$450,9,0),"")</f>
        <v>桶川市</v>
      </c>
      <c r="AC51" s="445"/>
      <c r="AD51" s="445"/>
      <c r="AE51" s="445"/>
      <c r="AF51" s="147">
        <f t="shared" si="10"/>
        <v>48</v>
      </c>
      <c r="AG51" s="148" t="str">
        <f>IFERROR(VLOOKUP(AF51,基特!$D$6:$L$450,6,0),"")</f>
        <v/>
      </c>
      <c r="AH51" s="445" t="str">
        <f t="shared" si="6"/>
        <v/>
      </c>
      <c r="AI51" s="445"/>
      <c r="AJ51" s="445"/>
      <c r="AK51" s="445"/>
      <c r="AL51" s="445" t="str">
        <f>IFERROR(VLOOKUP(AF51,基特!$D$6:$L$450,9,0),"")</f>
        <v/>
      </c>
      <c r="AM51" s="445"/>
      <c r="AN51" s="445"/>
      <c r="AO51" s="445"/>
    </row>
    <row r="52" spans="2:41" ht="18" customHeight="1" x14ac:dyDescent="0.15">
      <c r="B52" s="147">
        <f t="shared" si="7"/>
        <v>7</v>
      </c>
      <c r="C52" s="148" t="str">
        <f>IFERROR(VLOOKUP(B52,基特!$D$6:$L$450,6,0),"")</f>
        <v>北海道</v>
      </c>
      <c r="D52" s="445" t="str">
        <f t="shared" si="3"/>
        <v>〃</v>
      </c>
      <c r="E52" s="445"/>
      <c r="F52" s="445"/>
      <c r="G52" s="445"/>
      <c r="H52" s="445" t="str">
        <f>IFERROR(VLOOKUP(B52,基特!$D$6:$L$450,9,0),"")</f>
        <v>士別市</v>
      </c>
      <c r="I52" s="445"/>
      <c r="J52" s="445"/>
      <c r="K52" s="445"/>
      <c r="L52" s="147">
        <f t="shared" si="8"/>
        <v>21</v>
      </c>
      <c r="M52" s="148" t="str">
        <f>IFERROR(VLOOKUP(L52,基特!$D$6:$L$450,6,0),"")</f>
        <v>北海道</v>
      </c>
      <c r="N52" s="445" t="str">
        <f t="shared" si="4"/>
        <v>〃</v>
      </c>
      <c r="O52" s="445"/>
      <c r="P52" s="445"/>
      <c r="Q52" s="445"/>
      <c r="R52" s="445" t="str">
        <f>IFERROR(VLOOKUP(L52,基特!$D$6:$L$450,9,0),"")</f>
        <v>当別町</v>
      </c>
      <c r="S52" s="445"/>
      <c r="T52" s="445"/>
      <c r="U52" s="445"/>
      <c r="V52" s="147">
        <f t="shared" si="9"/>
        <v>35</v>
      </c>
      <c r="W52" s="148" t="str">
        <f>IFERROR(VLOOKUP(V52,基特!$D$6:$L$450,6,0),"")</f>
        <v>埼玉県</v>
      </c>
      <c r="X52" s="445" t="str">
        <f t="shared" si="5"/>
        <v>〃</v>
      </c>
      <c r="Y52" s="445"/>
      <c r="Z52" s="445"/>
      <c r="AA52" s="445"/>
      <c r="AB52" s="445" t="str">
        <f>IFERROR(VLOOKUP(V52,基特!$D$6:$L$450,9,0),"")</f>
        <v>北本市</v>
      </c>
      <c r="AC52" s="445"/>
      <c r="AD52" s="445"/>
      <c r="AE52" s="445"/>
      <c r="AF52" s="147">
        <f t="shared" si="10"/>
        <v>49</v>
      </c>
      <c r="AG52" s="148" t="str">
        <f>IFERROR(VLOOKUP(AF52,基特!$D$6:$L$450,6,0),"")</f>
        <v/>
      </c>
      <c r="AH52" s="445" t="str">
        <f t="shared" si="6"/>
        <v>〃</v>
      </c>
      <c r="AI52" s="445"/>
      <c r="AJ52" s="445"/>
      <c r="AK52" s="445"/>
      <c r="AL52" s="445" t="str">
        <f>IFERROR(VLOOKUP(AF52,基特!$D$6:$L$450,9,0),"")</f>
        <v/>
      </c>
      <c r="AM52" s="445"/>
      <c r="AN52" s="445"/>
      <c r="AO52" s="445"/>
    </row>
    <row r="53" spans="2:41" ht="18" customHeight="1" x14ac:dyDescent="0.15">
      <c r="B53" s="147">
        <f t="shared" si="7"/>
        <v>8</v>
      </c>
      <c r="C53" s="148" t="str">
        <f>IFERROR(VLOOKUP(B53,基特!$D$6:$L$450,6,0),"")</f>
        <v>北海道</v>
      </c>
      <c r="D53" s="445" t="str">
        <f t="shared" si="3"/>
        <v>〃</v>
      </c>
      <c r="E53" s="445"/>
      <c r="F53" s="445"/>
      <c r="G53" s="445"/>
      <c r="H53" s="445" t="str">
        <f>IFERROR(VLOOKUP(B53,基特!$D$6:$L$450,9,0),"")</f>
        <v>名寄市</v>
      </c>
      <c r="I53" s="445"/>
      <c r="J53" s="445"/>
      <c r="K53" s="445"/>
      <c r="L53" s="147">
        <f t="shared" si="8"/>
        <v>22</v>
      </c>
      <c r="M53" s="148" t="str">
        <f>IFERROR(VLOOKUP(L53,基特!$D$6:$L$450,6,0),"")</f>
        <v>北海道</v>
      </c>
      <c r="N53" s="445" t="str">
        <f t="shared" si="4"/>
        <v>〃</v>
      </c>
      <c r="O53" s="445"/>
      <c r="P53" s="445"/>
      <c r="Q53" s="445"/>
      <c r="R53" s="445" t="str">
        <f>IFERROR(VLOOKUP(L53,基特!$D$6:$L$450,9,0),"")</f>
        <v>長沼町</v>
      </c>
      <c r="S53" s="445"/>
      <c r="T53" s="445"/>
      <c r="U53" s="445"/>
      <c r="V53" s="147">
        <f t="shared" si="9"/>
        <v>36</v>
      </c>
      <c r="W53" s="148" t="str">
        <f>IFERROR(VLOOKUP(V53,基特!$D$6:$L$450,6,0),"")</f>
        <v>埼玉県</v>
      </c>
      <c r="X53" s="445" t="str">
        <f t="shared" si="5"/>
        <v>〃</v>
      </c>
      <c r="Y53" s="445"/>
      <c r="Z53" s="445"/>
      <c r="AA53" s="445"/>
      <c r="AB53" s="445" t="str">
        <f>IFERROR(VLOOKUP(V53,基特!$D$6:$L$450,9,0),"")</f>
        <v>八潮市</v>
      </c>
      <c r="AC53" s="445"/>
      <c r="AD53" s="445"/>
      <c r="AE53" s="445"/>
      <c r="AF53" s="147">
        <f t="shared" si="10"/>
        <v>50</v>
      </c>
      <c r="AG53" s="148" t="str">
        <f>IFERROR(VLOOKUP(AF53,基特!$D$6:$L$450,6,0),"")</f>
        <v/>
      </c>
      <c r="AH53" s="445" t="str">
        <f t="shared" si="6"/>
        <v>〃</v>
      </c>
      <c r="AI53" s="445"/>
      <c r="AJ53" s="445"/>
      <c r="AK53" s="445"/>
      <c r="AL53" s="445" t="str">
        <f>IFERROR(VLOOKUP(AF53,基特!$D$6:$L$450,9,0),"")</f>
        <v/>
      </c>
      <c r="AM53" s="445"/>
      <c r="AN53" s="445"/>
      <c r="AO53" s="445"/>
    </row>
    <row r="54" spans="2:41" ht="18" customHeight="1" x14ac:dyDescent="0.15">
      <c r="B54" s="147">
        <f t="shared" si="7"/>
        <v>9</v>
      </c>
      <c r="C54" s="148" t="str">
        <f>IFERROR(VLOOKUP(B54,基特!$D$6:$L$450,6,0),"")</f>
        <v>北海道</v>
      </c>
      <c r="D54" s="445" t="str">
        <f t="shared" si="3"/>
        <v>〃</v>
      </c>
      <c r="E54" s="445"/>
      <c r="F54" s="445"/>
      <c r="G54" s="445"/>
      <c r="H54" s="445" t="str">
        <f>IFERROR(VLOOKUP(B54,基特!$D$6:$L$450,9,0),"")</f>
        <v>三笠市</v>
      </c>
      <c r="I54" s="445"/>
      <c r="J54" s="445"/>
      <c r="K54" s="445"/>
      <c r="L54" s="147">
        <f t="shared" si="8"/>
        <v>23</v>
      </c>
      <c r="M54" s="148" t="str">
        <f>IFERROR(VLOOKUP(L54,基特!$D$6:$L$450,6,0),"")</f>
        <v>北海道</v>
      </c>
      <c r="N54" s="445" t="str">
        <f t="shared" si="4"/>
        <v>〃</v>
      </c>
      <c r="O54" s="445"/>
      <c r="P54" s="445"/>
      <c r="Q54" s="445"/>
      <c r="R54" s="445" t="str">
        <f>IFERROR(VLOOKUP(L54,基特!$D$6:$L$450,9,0),"")</f>
        <v>美幌町</v>
      </c>
      <c r="S54" s="445"/>
      <c r="T54" s="445"/>
      <c r="U54" s="445"/>
      <c r="V54" s="147">
        <f t="shared" si="9"/>
        <v>37</v>
      </c>
      <c r="W54" s="148" t="str">
        <f>IFERROR(VLOOKUP(V54,基特!$D$6:$L$450,6,0),"")</f>
        <v>埼玉県</v>
      </c>
      <c r="X54" s="445" t="str">
        <f t="shared" si="5"/>
        <v>〃</v>
      </c>
      <c r="Y54" s="445"/>
      <c r="Z54" s="445"/>
      <c r="AA54" s="445"/>
      <c r="AB54" s="445" t="str">
        <f>IFERROR(VLOOKUP(V54,基特!$D$6:$L$450,9,0),"")</f>
        <v>蓮田市</v>
      </c>
      <c r="AC54" s="445"/>
      <c r="AD54" s="445"/>
      <c r="AE54" s="445"/>
      <c r="AF54" s="147">
        <f t="shared" si="10"/>
        <v>51</v>
      </c>
      <c r="AG54" s="148" t="str">
        <f>IFERROR(VLOOKUP(AF54,基特!$D$6:$L$450,6,0),"")</f>
        <v/>
      </c>
      <c r="AH54" s="445" t="str">
        <f t="shared" si="6"/>
        <v>〃</v>
      </c>
      <c r="AI54" s="445"/>
      <c r="AJ54" s="445"/>
      <c r="AK54" s="445"/>
      <c r="AL54" s="445" t="str">
        <f>IFERROR(VLOOKUP(AF54,基特!$D$6:$L$450,9,0),"")</f>
        <v/>
      </c>
      <c r="AM54" s="445"/>
      <c r="AN54" s="445"/>
      <c r="AO54" s="445"/>
    </row>
    <row r="55" spans="2:41" ht="18" customHeight="1" x14ac:dyDescent="0.15">
      <c r="B55" s="147">
        <f t="shared" si="7"/>
        <v>10</v>
      </c>
      <c r="C55" s="148" t="str">
        <f>IFERROR(VLOOKUP(B55,基特!$D$6:$L$450,6,0),"")</f>
        <v>北海道</v>
      </c>
      <c r="D55" s="445" t="str">
        <f t="shared" si="3"/>
        <v>〃</v>
      </c>
      <c r="E55" s="445"/>
      <c r="F55" s="445"/>
      <c r="G55" s="445"/>
      <c r="H55" s="445" t="str">
        <f>IFERROR(VLOOKUP(B55,基特!$D$6:$L$450,9,0),"")</f>
        <v>根室市</v>
      </c>
      <c r="I55" s="445"/>
      <c r="J55" s="445"/>
      <c r="K55" s="445"/>
      <c r="L55" s="147">
        <f t="shared" si="8"/>
        <v>24</v>
      </c>
      <c r="M55" s="148" t="str">
        <f>IFERROR(VLOOKUP(L55,基特!$D$6:$L$450,6,0),"")</f>
        <v>北海道</v>
      </c>
      <c r="N55" s="445" t="str">
        <f t="shared" si="4"/>
        <v>〃</v>
      </c>
      <c r="O55" s="445"/>
      <c r="P55" s="445"/>
      <c r="Q55" s="445"/>
      <c r="R55" s="445" t="str">
        <f>IFERROR(VLOOKUP(L55,基特!$D$6:$L$450,9,0),"")</f>
        <v>遠軽町</v>
      </c>
      <c r="S55" s="445"/>
      <c r="T55" s="445"/>
      <c r="U55" s="445"/>
      <c r="V55" s="147">
        <f t="shared" si="9"/>
        <v>38</v>
      </c>
      <c r="W55" s="148" t="str">
        <f>IFERROR(VLOOKUP(V55,基特!$D$6:$L$450,6,0),"")</f>
        <v>埼玉県</v>
      </c>
      <c r="X55" s="445" t="str">
        <f t="shared" si="5"/>
        <v>〃</v>
      </c>
      <c r="Y55" s="445"/>
      <c r="Z55" s="445"/>
      <c r="AA55" s="445"/>
      <c r="AB55" s="445" t="str">
        <f>IFERROR(VLOOKUP(V55,基特!$D$6:$L$450,9,0),"")</f>
        <v>幸手市</v>
      </c>
      <c r="AC55" s="445"/>
      <c r="AD55" s="445"/>
      <c r="AE55" s="445"/>
      <c r="AF55" s="147">
        <f t="shared" si="10"/>
        <v>52</v>
      </c>
      <c r="AG55" s="148" t="str">
        <f>IFERROR(VLOOKUP(AF55,基特!$D$6:$L$450,6,0),"")</f>
        <v/>
      </c>
      <c r="AH55" s="445" t="str">
        <f>IF(AG55=AG54,"〃",AG55)</f>
        <v>〃</v>
      </c>
      <c r="AI55" s="445"/>
      <c r="AJ55" s="445"/>
      <c r="AK55" s="445"/>
      <c r="AL55" s="445" t="str">
        <f>IFERROR(VLOOKUP(AF55,基特!$D$6:$L$450,9,0),"")</f>
        <v/>
      </c>
      <c r="AM55" s="445"/>
      <c r="AN55" s="445"/>
      <c r="AO55" s="445"/>
    </row>
    <row r="56" spans="2:41" ht="18" customHeight="1" x14ac:dyDescent="0.15">
      <c r="B56" s="147">
        <f t="shared" si="7"/>
        <v>11</v>
      </c>
      <c r="C56" s="148" t="str">
        <f>IFERROR(VLOOKUP(B56,基特!$D$6:$L$450,6,0),"")</f>
        <v>北海道</v>
      </c>
      <c r="D56" s="445" t="str">
        <f t="shared" si="3"/>
        <v>〃</v>
      </c>
      <c r="E56" s="445"/>
      <c r="F56" s="445"/>
      <c r="G56" s="445"/>
      <c r="H56" s="445" t="str">
        <f>IFERROR(VLOOKUP(B56,基特!$D$6:$L$450,9,0),"")</f>
        <v>千歳市</v>
      </c>
      <c r="I56" s="445"/>
      <c r="J56" s="445"/>
      <c r="K56" s="445"/>
      <c r="L56" s="147">
        <f t="shared" si="8"/>
        <v>25</v>
      </c>
      <c r="M56" s="148" t="str">
        <f>IFERROR(VLOOKUP(L56,基特!$D$6:$L$450,6,0),"")</f>
        <v>北海道</v>
      </c>
      <c r="N56" s="445" t="str">
        <f t="shared" si="4"/>
        <v>〃</v>
      </c>
      <c r="O56" s="445"/>
      <c r="P56" s="445"/>
      <c r="Q56" s="445"/>
      <c r="R56" s="445" t="str">
        <f>IFERROR(VLOOKUP(L56,基特!$D$6:$L$450,9,0),"")</f>
        <v>白老町</v>
      </c>
      <c r="S56" s="445"/>
      <c r="T56" s="445"/>
      <c r="U56" s="445"/>
      <c r="V56" s="147">
        <f t="shared" si="9"/>
        <v>39</v>
      </c>
      <c r="W56" s="148" t="str">
        <f>IFERROR(VLOOKUP(V56,基特!$D$6:$L$450,6,0),"")</f>
        <v>埼玉県</v>
      </c>
      <c r="X56" s="445" t="str">
        <f t="shared" si="5"/>
        <v>〃</v>
      </c>
      <c r="Y56" s="445"/>
      <c r="Z56" s="445"/>
      <c r="AA56" s="445"/>
      <c r="AB56" s="445" t="str">
        <f>IFERROR(VLOOKUP(V56,基特!$D$6:$L$450,9,0),"")</f>
        <v>吉川市</v>
      </c>
      <c r="AC56" s="445"/>
      <c r="AD56" s="445"/>
      <c r="AE56" s="445"/>
      <c r="AF56" s="147">
        <f t="shared" si="10"/>
        <v>53</v>
      </c>
      <c r="AG56" s="148" t="str">
        <f>IFERROR(VLOOKUP(AF56,基特!$D$6:$L$450,6,0),"")</f>
        <v/>
      </c>
      <c r="AH56" s="445" t="str">
        <f>IF(AG56=AG55,"〃",AG56)</f>
        <v>〃</v>
      </c>
      <c r="AI56" s="445"/>
      <c r="AJ56" s="445"/>
      <c r="AK56" s="445"/>
      <c r="AL56" s="445" t="str">
        <f>IFERROR(VLOOKUP(AF56,基特!$D$6:$L$450,9,0),"")</f>
        <v/>
      </c>
      <c r="AM56" s="445"/>
      <c r="AN56" s="445"/>
      <c r="AO56" s="445"/>
    </row>
    <row r="57" spans="2:41" ht="18" customHeight="1" x14ac:dyDescent="0.15">
      <c r="B57" s="147">
        <f t="shared" si="7"/>
        <v>12</v>
      </c>
      <c r="C57" s="148" t="str">
        <f>IFERROR(VLOOKUP(B57,基特!$D$6:$L$450,6,0),"")</f>
        <v>北海道</v>
      </c>
      <c r="D57" s="445" t="str">
        <f t="shared" si="3"/>
        <v>〃</v>
      </c>
      <c r="E57" s="445"/>
      <c r="F57" s="445"/>
      <c r="G57" s="445"/>
      <c r="H57" s="445" t="str">
        <f>IFERROR(VLOOKUP(B57,基特!$D$6:$L$450,9,0),"")</f>
        <v>砂川市</v>
      </c>
      <c r="I57" s="445"/>
      <c r="J57" s="445"/>
      <c r="K57" s="445"/>
      <c r="L57" s="147">
        <f t="shared" si="8"/>
        <v>26</v>
      </c>
      <c r="M57" s="148" t="str">
        <f>IFERROR(VLOOKUP(L57,基特!$D$6:$L$450,6,0),"")</f>
        <v>北海道</v>
      </c>
      <c r="N57" s="445" t="str">
        <f t="shared" si="4"/>
        <v>〃</v>
      </c>
      <c r="O57" s="445"/>
      <c r="P57" s="445"/>
      <c r="Q57" s="445"/>
      <c r="R57" s="445" t="str">
        <f>IFERROR(VLOOKUP(L57,基特!$D$6:$L$450,9,0),"")</f>
        <v>音更町</v>
      </c>
      <c r="S57" s="445"/>
      <c r="T57" s="445"/>
      <c r="U57" s="445"/>
      <c r="V57" s="147">
        <f t="shared" si="9"/>
        <v>40</v>
      </c>
      <c r="W57" s="148" t="str">
        <f>IFERROR(VLOOKUP(V57,基特!$D$6:$L$450,6,0),"")</f>
        <v>埼玉県</v>
      </c>
      <c r="X57" s="445" t="str">
        <f t="shared" si="5"/>
        <v>〃</v>
      </c>
      <c r="Y57" s="445"/>
      <c r="Z57" s="445"/>
      <c r="AA57" s="445"/>
      <c r="AB57" s="445" t="str">
        <f>IFERROR(VLOOKUP(V57,基特!$D$6:$L$450,9,0),"")</f>
        <v>杉戸町</v>
      </c>
      <c r="AC57" s="445"/>
      <c r="AD57" s="445"/>
      <c r="AE57" s="445"/>
      <c r="AF57" s="149">
        <f t="shared" si="10"/>
        <v>54</v>
      </c>
      <c r="AG57" s="150" t="str">
        <f>IFERROR(VLOOKUP(AF57,基特!$D$6:$L$450,6,0),"")</f>
        <v/>
      </c>
      <c r="AH57" s="446" t="str">
        <f>IF(AG57=AG56,"〃",AG57)</f>
        <v>〃</v>
      </c>
      <c r="AI57" s="446"/>
      <c r="AJ57" s="446"/>
      <c r="AK57" s="446"/>
      <c r="AL57" s="446" t="str">
        <f>IFERROR(VLOOKUP(AF57,基特!$D$6:$L$450,9,0),"")</f>
        <v/>
      </c>
      <c r="AM57" s="446"/>
      <c r="AN57" s="446"/>
      <c r="AO57" s="446"/>
    </row>
    <row r="58" spans="2:41" ht="18" customHeight="1" x14ac:dyDescent="0.15">
      <c r="B58" s="147">
        <f t="shared" si="7"/>
        <v>13</v>
      </c>
      <c r="C58" s="148" t="str">
        <f>IFERROR(VLOOKUP(B58,基特!$D$6:$L$450,6,0),"")</f>
        <v>北海道</v>
      </c>
      <c r="D58" s="445" t="str">
        <f t="shared" si="3"/>
        <v>〃</v>
      </c>
      <c r="E58" s="445"/>
      <c r="F58" s="445"/>
      <c r="G58" s="445"/>
      <c r="H58" s="445" t="str">
        <f>IFERROR(VLOOKUP(B58,基特!$D$6:$L$450,9,0),"")</f>
        <v>深川市</v>
      </c>
      <c r="I58" s="445"/>
      <c r="J58" s="445"/>
      <c r="K58" s="445"/>
      <c r="L58" s="147">
        <f t="shared" si="8"/>
        <v>27</v>
      </c>
      <c r="M58" s="148" t="str">
        <f>IFERROR(VLOOKUP(L58,基特!$D$6:$L$450,6,0),"")</f>
        <v>北海道</v>
      </c>
      <c r="N58" s="445" t="str">
        <f t="shared" si="4"/>
        <v>〃</v>
      </c>
      <c r="O58" s="445"/>
      <c r="P58" s="445"/>
      <c r="Q58" s="445"/>
      <c r="R58" s="445" t="str">
        <f>IFERROR(VLOOKUP(L58,基特!$D$6:$L$450,9,0),"")</f>
        <v>芽室町</v>
      </c>
      <c r="S58" s="445"/>
      <c r="T58" s="445"/>
      <c r="U58" s="445"/>
      <c r="V58" s="147">
        <f t="shared" si="9"/>
        <v>41</v>
      </c>
      <c r="W58" s="148" t="str">
        <f>IFERROR(VLOOKUP(V58,基特!$D$6:$L$450,6,0),"")</f>
        <v>埼玉県</v>
      </c>
      <c r="X58" s="445" t="str">
        <f t="shared" si="5"/>
        <v>〃</v>
      </c>
      <c r="Y58" s="445"/>
      <c r="Z58" s="445"/>
      <c r="AA58" s="445"/>
      <c r="AB58" s="445" t="str">
        <f>IFERROR(VLOOKUP(V58,基特!$D$6:$L$450,9,0),"")</f>
        <v>白岡市</v>
      </c>
      <c r="AC58" s="445"/>
      <c r="AD58" s="445"/>
      <c r="AE58" s="445"/>
      <c r="AF58" s="114"/>
      <c r="AG58" s="114"/>
      <c r="AL58" s="103" t="str">
        <f>IFERROR(VLOOKUP(AF58,基特!$D$6:$L$450,9,0),"")</f>
        <v/>
      </c>
    </row>
    <row r="59" spans="2:41" ht="18" customHeight="1" x14ac:dyDescent="0.15">
      <c r="B59" s="149">
        <f t="shared" si="7"/>
        <v>14</v>
      </c>
      <c r="C59" s="150" t="str">
        <f>IFERROR(VLOOKUP(B59,基特!$D$6:$L$450,6,0),"")</f>
        <v>北海道</v>
      </c>
      <c r="D59" s="446" t="str">
        <f t="shared" si="3"/>
        <v>〃</v>
      </c>
      <c r="E59" s="446"/>
      <c r="F59" s="446"/>
      <c r="G59" s="446"/>
      <c r="H59" s="446" t="str">
        <f>IFERROR(VLOOKUP(B59,基特!$D$6:$L$450,9,0),"")</f>
        <v>富良野市</v>
      </c>
      <c r="I59" s="446"/>
      <c r="J59" s="446"/>
      <c r="K59" s="446"/>
      <c r="L59" s="149">
        <f t="shared" si="8"/>
        <v>28</v>
      </c>
      <c r="M59" s="150" t="str">
        <f>IFERROR(VLOOKUP(L59,基特!$D$6:$L$450,6,0),"")</f>
        <v>北海道</v>
      </c>
      <c r="N59" s="446" t="str">
        <f t="shared" si="4"/>
        <v>〃</v>
      </c>
      <c r="O59" s="446"/>
      <c r="P59" s="446"/>
      <c r="Q59" s="446"/>
      <c r="R59" s="446" t="str">
        <f>IFERROR(VLOOKUP(L59,基特!$D$6:$L$450,9,0),"")</f>
        <v>幕別町</v>
      </c>
      <c r="S59" s="446"/>
      <c r="T59" s="446"/>
      <c r="U59" s="446"/>
      <c r="V59" s="149">
        <f t="shared" si="9"/>
        <v>42</v>
      </c>
      <c r="W59" s="150" t="str">
        <f>IFERROR(VLOOKUP(V59,基特!$D$6:$L$450,6,0),"")</f>
        <v>岐阜県</v>
      </c>
      <c r="X59" s="446" t="str">
        <f t="shared" si="5"/>
        <v>岐阜県</v>
      </c>
      <c r="Y59" s="446"/>
      <c r="Z59" s="446"/>
      <c r="AA59" s="446"/>
      <c r="AB59" s="446" t="str">
        <f>IFERROR(VLOOKUP(V59,基特!$D$6:$L$450,9,0),"")</f>
        <v>高山市</v>
      </c>
      <c r="AC59" s="446"/>
      <c r="AD59" s="446"/>
      <c r="AE59" s="446"/>
      <c r="AF59" s="114"/>
      <c r="AG59" s="114"/>
      <c r="AL59" s="103" t="str">
        <f>IFERROR(VLOOKUP(AF59,基特!$D$6:$L$450,9,0),"")</f>
        <v/>
      </c>
    </row>
    <row r="60" spans="2:41" ht="18" customHeight="1" x14ac:dyDescent="0.15">
      <c r="B60" s="110"/>
      <c r="C60" s="110"/>
      <c r="D60" s="110"/>
      <c r="E60" s="110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1"/>
      <c r="AD60" s="101"/>
      <c r="AE60" s="109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</row>
    <row r="61" spans="2:41" ht="18" customHeight="1" x14ac:dyDescent="0.15">
      <c r="B61" s="110"/>
      <c r="C61" s="110"/>
      <c r="D61" s="110"/>
      <c r="E61" s="110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1"/>
      <c r="AD61" s="101"/>
      <c r="AE61" s="109"/>
      <c r="AF61" s="109"/>
      <c r="AG61" s="109"/>
      <c r="AH61" s="101"/>
      <c r="AI61" s="101"/>
      <c r="AJ61" s="101"/>
      <c r="AK61" s="101"/>
      <c r="AL61" s="101"/>
      <c r="AM61" s="101"/>
      <c r="AN61" s="101"/>
      <c r="AO61" s="101"/>
    </row>
    <row r="62" spans="2:41" ht="18" customHeight="1" x14ac:dyDescent="0.15">
      <c r="B62" s="110"/>
      <c r="C62" s="110"/>
      <c r="D62" s="110"/>
      <c r="E62" s="110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1"/>
      <c r="AD62" s="101"/>
      <c r="AE62" s="109"/>
      <c r="AF62" s="109"/>
      <c r="AG62" s="109"/>
      <c r="AH62" s="101"/>
      <c r="AI62" s="101"/>
      <c r="AJ62" s="101"/>
      <c r="AK62" s="101"/>
      <c r="AL62" s="101"/>
      <c r="AM62" s="101"/>
      <c r="AN62" s="101"/>
      <c r="AO62" s="101"/>
    </row>
    <row r="63" spans="2:41" ht="18" customHeight="1" x14ac:dyDescent="0.2">
      <c r="B63" s="143" t="s">
        <v>913</v>
      </c>
      <c r="C63" s="143"/>
      <c r="D63" s="110"/>
      <c r="E63" s="110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1"/>
      <c r="AD63" s="101"/>
      <c r="AE63" s="109"/>
      <c r="AF63" s="109"/>
      <c r="AG63" s="109"/>
      <c r="AH63" s="101"/>
      <c r="AI63" s="101"/>
      <c r="AJ63" s="101"/>
      <c r="AK63" s="101"/>
      <c r="AL63" s="101"/>
      <c r="AM63" s="101"/>
      <c r="AN63" s="101"/>
      <c r="AO63" s="101"/>
    </row>
    <row r="64" spans="2:41" ht="18" customHeight="1" x14ac:dyDescent="0.15">
      <c r="B64" s="112"/>
      <c r="C64" s="112"/>
      <c r="D64" s="110"/>
      <c r="E64" s="110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1"/>
      <c r="AD64" s="101"/>
      <c r="AE64" s="109"/>
      <c r="AF64" s="109"/>
      <c r="AG64" s="109"/>
      <c r="AH64" s="101"/>
      <c r="AI64" s="101"/>
      <c r="AJ64" s="101"/>
      <c r="AK64" s="101"/>
      <c r="AL64" s="101"/>
      <c r="AM64" s="101"/>
      <c r="AN64" s="101"/>
      <c r="AO64" s="101"/>
    </row>
    <row r="65" spans="2:41" ht="18" customHeight="1" x14ac:dyDescent="0.15">
      <c r="B65" s="113" t="s">
        <v>910</v>
      </c>
      <c r="C65" s="113"/>
      <c r="D65" s="110"/>
      <c r="E65" s="110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1"/>
      <c r="AD65" s="101"/>
      <c r="AE65" s="109"/>
      <c r="AF65" s="109"/>
      <c r="AG65" s="109"/>
      <c r="AH65" s="101"/>
      <c r="AI65" s="101"/>
      <c r="AJ65" s="101"/>
      <c r="AK65" s="101"/>
      <c r="AL65" s="101"/>
      <c r="AM65" s="101"/>
      <c r="AN65" s="101"/>
      <c r="AO65" s="101"/>
    </row>
    <row r="66" spans="2:41" ht="18" customHeight="1" x14ac:dyDescent="0.15">
      <c r="B66" s="132" t="s">
        <v>1022</v>
      </c>
      <c r="C66" s="133"/>
      <c r="D66" s="388" t="s">
        <v>1</v>
      </c>
      <c r="E66" s="388"/>
      <c r="F66" s="388"/>
      <c r="G66" s="388"/>
      <c r="H66" s="388" t="s">
        <v>909</v>
      </c>
      <c r="I66" s="388"/>
      <c r="J66" s="388"/>
      <c r="K66" s="388"/>
      <c r="L66" s="388"/>
      <c r="M66" s="388"/>
      <c r="N66" s="388"/>
      <c r="O66" s="388"/>
      <c r="P66" s="388"/>
      <c r="Q66" s="388"/>
      <c r="R66" s="388"/>
      <c r="S66" s="388"/>
      <c r="T66" s="388"/>
      <c r="U66" s="388"/>
      <c r="V66" s="132" t="s">
        <v>905</v>
      </c>
      <c r="W66" s="133"/>
      <c r="X66" s="388" t="s">
        <v>1</v>
      </c>
      <c r="Y66" s="388"/>
      <c r="Z66" s="388"/>
      <c r="AA66" s="388"/>
      <c r="AB66" s="388" t="s">
        <v>909</v>
      </c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</row>
    <row r="67" spans="2:41" ht="18" customHeight="1" x14ac:dyDescent="0.15">
      <c r="B67" s="145">
        <v>1</v>
      </c>
      <c r="C67" s="146"/>
      <c r="D67" s="444" t="str">
        <f>IFERROR(VLOOKUP(B67,基指!$C$6:$M$198,10,0),"")</f>
        <v>福島県</v>
      </c>
      <c r="E67" s="444"/>
      <c r="F67" s="444"/>
      <c r="G67" s="444"/>
      <c r="H67" s="447" t="str">
        <f>IFERROR(VLOOKUP(B67,基指!$C$6:$M$198,11,0),"")</f>
        <v>株式会社建築検査機構</v>
      </c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134">
        <f>B68+1</f>
        <v>3</v>
      </c>
      <c r="W67" s="135"/>
      <c r="X67" s="387" t="str">
        <f>IFERROR(VLOOKUP(V67,基指!$C$6:$M$198,10,0),"")</f>
        <v>山梨県</v>
      </c>
      <c r="Y67" s="387"/>
      <c r="Z67" s="387"/>
      <c r="AA67" s="387"/>
      <c r="AB67" s="448" t="str">
        <f>IFERROR(VLOOKUP(V67,基指!$C$6:$M$198,11,0),"")</f>
        <v>株式会社ＹＫＳ確認検査機構</v>
      </c>
      <c r="AC67" s="448"/>
      <c r="AD67" s="448"/>
      <c r="AE67" s="448"/>
      <c r="AF67" s="448"/>
      <c r="AG67" s="448"/>
      <c r="AH67" s="448"/>
      <c r="AI67" s="448"/>
      <c r="AJ67" s="448"/>
      <c r="AK67" s="448"/>
      <c r="AL67" s="448"/>
      <c r="AM67" s="448"/>
      <c r="AN67" s="448"/>
      <c r="AO67" s="448"/>
    </row>
    <row r="68" spans="2:41" ht="18" customHeight="1" x14ac:dyDescent="0.15">
      <c r="B68" s="149">
        <f>B67+1</f>
        <v>2</v>
      </c>
      <c r="C68" s="150"/>
      <c r="D68" s="446" t="str">
        <f>IFERROR(VLOOKUP(B68,基指!$C$6:$M$198,10,0),"")</f>
        <v>東京都</v>
      </c>
      <c r="E68" s="446"/>
      <c r="F68" s="446"/>
      <c r="G68" s="446"/>
      <c r="H68" s="450" t="str">
        <f>IFERROR(VLOOKUP(B68,基指!$C$6:$M$198,11,0),"")</f>
        <v>多摩確認検査株式会社</v>
      </c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109"/>
      <c r="W68" s="109"/>
      <c r="X68" s="109"/>
      <c r="Y68" s="109"/>
      <c r="Z68" s="109"/>
      <c r="AA68" s="109"/>
      <c r="AB68" s="109"/>
      <c r="AC68" s="101"/>
      <c r="AD68" s="101"/>
      <c r="AE68" s="109"/>
      <c r="AF68" s="109"/>
      <c r="AG68" s="109"/>
      <c r="AH68" s="101"/>
      <c r="AI68" s="101"/>
      <c r="AJ68" s="101"/>
      <c r="AK68" s="101"/>
      <c r="AL68" s="101"/>
      <c r="AM68" s="101"/>
      <c r="AN68" s="101"/>
      <c r="AO68" s="101"/>
    </row>
    <row r="69" spans="2:41" ht="19.5" customHeight="1" x14ac:dyDescent="0.15">
      <c r="B69" s="110"/>
      <c r="C69" s="110"/>
      <c r="D69" s="110"/>
      <c r="E69" s="110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1"/>
      <c r="AD69" s="101"/>
      <c r="AE69" s="109"/>
      <c r="AF69" s="109"/>
      <c r="AG69" s="109"/>
      <c r="AH69" s="101"/>
      <c r="AI69" s="101"/>
      <c r="AJ69" s="101"/>
      <c r="AK69" s="101"/>
      <c r="AL69" s="101"/>
      <c r="AM69" s="101"/>
      <c r="AN69" s="101"/>
      <c r="AO69" s="101"/>
    </row>
    <row r="70" spans="2:41" ht="18" customHeight="1" x14ac:dyDescent="0.15">
      <c r="B70" s="113" t="s">
        <v>911</v>
      </c>
      <c r="C70" s="113"/>
      <c r="D70" s="110"/>
      <c r="E70" s="110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1"/>
      <c r="AD70" s="101"/>
      <c r="AE70" s="109"/>
      <c r="AF70" s="109"/>
      <c r="AG70" s="109"/>
      <c r="AH70" s="101"/>
      <c r="AI70" s="101"/>
      <c r="AJ70" s="101"/>
      <c r="AK70" s="101"/>
      <c r="AL70" s="101"/>
      <c r="AM70" s="101"/>
      <c r="AN70" s="101"/>
      <c r="AO70" s="101"/>
    </row>
    <row r="71" spans="2:41" ht="18" customHeight="1" x14ac:dyDescent="0.15">
      <c r="B71" s="132" t="s">
        <v>1022</v>
      </c>
      <c r="C71" s="133"/>
      <c r="D71" s="388" t="s">
        <v>1</v>
      </c>
      <c r="E71" s="388"/>
      <c r="F71" s="388"/>
      <c r="G71" s="388"/>
      <c r="H71" s="388" t="s">
        <v>909</v>
      </c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132" t="s">
        <v>905</v>
      </c>
      <c r="W71" s="133"/>
      <c r="X71" s="388" t="s">
        <v>1</v>
      </c>
      <c r="Y71" s="388"/>
      <c r="Z71" s="388"/>
      <c r="AA71" s="388"/>
      <c r="AB71" s="388" t="s">
        <v>909</v>
      </c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</row>
    <row r="72" spans="2:41" ht="18" customHeight="1" x14ac:dyDescent="0.15">
      <c r="B72" s="145">
        <v>1</v>
      </c>
      <c r="C72" s="146" t="str">
        <f>IFERROR(VLOOKUP(B72,基指!$D$6:$M$198,9,0),"")</f>
        <v>北海道</v>
      </c>
      <c r="D72" s="444" t="str">
        <f t="shared" ref="D72:D80" si="11">IF(C72=C71,"〃",C72)</f>
        <v>北海道</v>
      </c>
      <c r="E72" s="444"/>
      <c r="F72" s="444"/>
      <c r="G72" s="444"/>
      <c r="H72" s="451" t="str">
        <f>IFERROR(VLOOKUP(B72,基指!$D$6:$M$198,10,0),"")</f>
        <v>株式会社建築確認検査機構あさひかわ</v>
      </c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145">
        <f>B80+1</f>
        <v>10</v>
      </c>
      <c r="W72" s="146" t="str">
        <f>IFERROR(VLOOKUP(V72,基指!$D$6:$M$198,9,0),"")</f>
        <v>埼玉県</v>
      </c>
      <c r="X72" s="444" t="str">
        <f t="shared" ref="X72:X79" si="12">IF(W72=W71,"〃",W72)</f>
        <v>埼玉県</v>
      </c>
      <c r="Y72" s="444"/>
      <c r="Z72" s="444"/>
      <c r="AA72" s="444"/>
      <c r="AB72" s="451" t="str">
        <f>IFERROR(VLOOKUP(V72,基指!$D$6:$M$198,10,0),"")</f>
        <v>株式会社埼玉建築確認検査機構</v>
      </c>
      <c r="AC72" s="451"/>
      <c r="AD72" s="451"/>
      <c r="AE72" s="451"/>
      <c r="AF72" s="451"/>
      <c r="AG72" s="451"/>
      <c r="AH72" s="451"/>
      <c r="AI72" s="451"/>
      <c r="AJ72" s="451"/>
      <c r="AK72" s="451"/>
      <c r="AL72" s="451"/>
      <c r="AM72" s="451"/>
      <c r="AN72" s="451"/>
      <c r="AO72" s="451"/>
    </row>
    <row r="73" spans="2:41" ht="18" customHeight="1" x14ac:dyDescent="0.15">
      <c r="B73" s="147">
        <f t="shared" ref="B73:B80" si="13">B72+1</f>
        <v>2</v>
      </c>
      <c r="C73" s="148" t="str">
        <f>IFERROR(VLOOKUP(B73,基指!$D$6:$M$198,9,0),"")</f>
        <v>北海道</v>
      </c>
      <c r="D73" s="445" t="str">
        <f t="shared" si="11"/>
        <v>〃</v>
      </c>
      <c r="E73" s="445"/>
      <c r="F73" s="445"/>
      <c r="G73" s="445"/>
      <c r="H73" s="449" t="str">
        <f>IFERROR(VLOOKUP(B73,基指!$D$6:$M$198,10,0),"")</f>
        <v>一般財団法人函館市住宅都市施設公社</v>
      </c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147">
        <f t="shared" ref="V73:V80" si="14">V72+1</f>
        <v>11</v>
      </c>
      <c r="W73" s="148" t="str">
        <f>IFERROR(VLOOKUP(V73,基指!$D$6:$M$198,9,0),"")</f>
        <v>石川県</v>
      </c>
      <c r="X73" s="445" t="str">
        <f t="shared" si="12"/>
        <v>石川県</v>
      </c>
      <c r="Y73" s="445"/>
      <c r="Z73" s="445"/>
      <c r="AA73" s="445"/>
      <c r="AB73" s="449" t="str">
        <f>IFERROR(VLOOKUP(V73,基指!$D$6:$M$198,10,0),"")</f>
        <v>一般財団法人石川県建築住宅センター</v>
      </c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</row>
    <row r="74" spans="2:41" ht="18" customHeight="1" x14ac:dyDescent="0.15">
      <c r="B74" s="147">
        <f t="shared" si="13"/>
        <v>3</v>
      </c>
      <c r="C74" s="148" t="str">
        <f>IFERROR(VLOOKUP(B74,基指!$D$6:$M$198,9,0),"")</f>
        <v>北海道</v>
      </c>
      <c r="D74" s="445" t="str">
        <f t="shared" si="11"/>
        <v>〃</v>
      </c>
      <c r="E74" s="445"/>
      <c r="F74" s="445"/>
      <c r="G74" s="445"/>
      <c r="H74" s="449" t="str">
        <f>IFERROR(VLOOKUP(B74,基指!$D$6:$M$198,10,0),"")</f>
        <v>株式会社住まい建築検査</v>
      </c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147">
        <f t="shared" si="14"/>
        <v>12</v>
      </c>
      <c r="W74" s="148" t="str">
        <f>IFERROR(VLOOKUP(V74,基指!$D$6:$M$198,9,0),"")</f>
        <v>岐阜県</v>
      </c>
      <c r="X74" s="445" t="str">
        <f t="shared" si="12"/>
        <v>岐阜県</v>
      </c>
      <c r="Y74" s="445"/>
      <c r="Z74" s="445"/>
      <c r="AA74" s="445"/>
      <c r="AB74" s="449" t="str">
        <f>IFERROR(VLOOKUP(V74,基指!$D$6:$M$198,10,0),"")</f>
        <v>有限会社みの建築確認検査センター</v>
      </c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</row>
    <row r="75" spans="2:41" ht="18" customHeight="1" x14ac:dyDescent="0.15">
      <c r="B75" s="147">
        <f t="shared" si="13"/>
        <v>4</v>
      </c>
      <c r="C75" s="148" t="str">
        <f>IFERROR(VLOOKUP(B75,基指!$D$6:$M$198,9,0),"")</f>
        <v>青森県</v>
      </c>
      <c r="D75" s="445" t="str">
        <f t="shared" si="11"/>
        <v>青森県</v>
      </c>
      <c r="E75" s="445"/>
      <c r="F75" s="445"/>
      <c r="G75" s="445"/>
      <c r="H75" s="449" t="str">
        <f>IFERROR(VLOOKUP(B75,基指!$D$6:$M$198,10,0),"")</f>
        <v>有限会社アーバン建築確認検査機関</v>
      </c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147">
        <f t="shared" si="14"/>
        <v>13</v>
      </c>
      <c r="W75" s="148" t="str">
        <f>IFERROR(VLOOKUP(V75,基指!$D$6:$M$198,9,0),"")</f>
        <v>愛知県</v>
      </c>
      <c r="X75" s="445" t="str">
        <f t="shared" si="12"/>
        <v>愛知県</v>
      </c>
      <c r="Y75" s="445"/>
      <c r="Z75" s="445"/>
      <c r="AA75" s="445"/>
      <c r="AB75" s="449" t="str">
        <f>IFERROR(VLOOKUP(V75,基指!$D$6:$M$198,10,0),"")</f>
        <v>株式会社名古屋建築確認・検査システム</v>
      </c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</row>
    <row r="76" spans="2:41" ht="18" customHeight="1" x14ac:dyDescent="0.15">
      <c r="B76" s="147">
        <f t="shared" si="13"/>
        <v>5</v>
      </c>
      <c r="C76" s="148" t="str">
        <f>IFERROR(VLOOKUP(B76,基指!$D$6:$M$198,9,0),"")</f>
        <v>秋田県</v>
      </c>
      <c r="D76" s="445" t="str">
        <f t="shared" si="11"/>
        <v>秋田県</v>
      </c>
      <c r="E76" s="445"/>
      <c r="F76" s="445"/>
      <c r="G76" s="445"/>
      <c r="H76" s="449" t="str">
        <f>IFERROR(VLOOKUP(B76,基指!$D$6:$M$198,10,0),"")</f>
        <v>公益財団法人秋田市総合振興公社</v>
      </c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147">
        <f t="shared" si="14"/>
        <v>14</v>
      </c>
      <c r="W76" s="148" t="str">
        <f>IFERROR(VLOOKUP(V76,基指!$D$6:$M$198,9,0),"")</f>
        <v>和歌山県</v>
      </c>
      <c r="X76" s="445" t="str">
        <f t="shared" si="12"/>
        <v>和歌山県</v>
      </c>
      <c r="Y76" s="445"/>
      <c r="Z76" s="445"/>
      <c r="AA76" s="445"/>
      <c r="AB76" s="449" t="str">
        <f>IFERROR(VLOOKUP(V76,基指!$D$6:$M$198,10,0),"")</f>
        <v>一般財団法人和歌山県建築住宅防災センター</v>
      </c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</row>
    <row r="77" spans="2:41" ht="18" customHeight="1" x14ac:dyDescent="0.15">
      <c r="B77" s="147">
        <f t="shared" si="13"/>
        <v>6</v>
      </c>
      <c r="C77" s="148" t="str">
        <f>IFERROR(VLOOKUP(B77,基指!$D$6:$M$198,9,0),"")</f>
        <v>秋田県</v>
      </c>
      <c r="D77" s="445" t="str">
        <f t="shared" si="11"/>
        <v>〃</v>
      </c>
      <c r="E77" s="445"/>
      <c r="F77" s="445"/>
      <c r="G77" s="445"/>
      <c r="H77" s="449" t="str">
        <f>IFERROR(VLOOKUP(B77,基指!$D$6:$M$198,10,0),"")</f>
        <v>株式会社秋田建築確認検査機関</v>
      </c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147">
        <f t="shared" si="14"/>
        <v>15</v>
      </c>
      <c r="W77" s="148" t="str">
        <f>IFERROR(VLOOKUP(V77,基指!$D$6:$M$198,9,0),"")</f>
        <v>鳥取県</v>
      </c>
      <c r="X77" s="445" t="str">
        <f t="shared" si="12"/>
        <v>鳥取県</v>
      </c>
      <c r="Y77" s="445"/>
      <c r="Z77" s="445"/>
      <c r="AA77" s="445"/>
      <c r="AB77" s="449" t="str">
        <f>IFERROR(VLOOKUP(V77,基指!$D$6:$M$198,10,0),"")</f>
        <v>一般財団法人鳥取県建築住宅検査センター</v>
      </c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</row>
    <row r="78" spans="2:41" ht="18" customHeight="1" x14ac:dyDescent="0.15">
      <c r="B78" s="147">
        <f t="shared" si="13"/>
        <v>7</v>
      </c>
      <c r="C78" s="148" t="str">
        <f>IFERROR(VLOOKUP(B78,基指!$D$6:$M$198,9,0),"")</f>
        <v>秋田県</v>
      </c>
      <c r="D78" s="445" t="str">
        <f t="shared" si="11"/>
        <v>〃</v>
      </c>
      <c r="E78" s="445"/>
      <c r="F78" s="445"/>
      <c r="G78" s="445"/>
      <c r="H78" s="449" t="str">
        <f>IFERROR(VLOOKUP(B78,基指!$D$6:$M$198,10,0),"")</f>
        <v>株式会社北日本建築検査機構</v>
      </c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147">
        <f t="shared" si="14"/>
        <v>16</v>
      </c>
      <c r="W78" s="148" t="str">
        <f>IFERROR(VLOOKUP(V78,基指!$D$6:$M$198,9,0),"")</f>
        <v>山口県</v>
      </c>
      <c r="X78" s="445" t="str">
        <f t="shared" si="12"/>
        <v>山口県</v>
      </c>
      <c r="Y78" s="445"/>
      <c r="Z78" s="445"/>
      <c r="AA78" s="445"/>
      <c r="AB78" s="449" t="str">
        <f>IFERROR(VLOOKUP(V78,基指!$D$6:$M$198,10,0),"")</f>
        <v>一般財団法人山口県建築住宅センター</v>
      </c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</row>
    <row r="79" spans="2:41" ht="18" customHeight="1" x14ac:dyDescent="0.15">
      <c r="B79" s="147">
        <f t="shared" si="13"/>
        <v>8</v>
      </c>
      <c r="C79" s="148" t="str">
        <f>IFERROR(VLOOKUP(B79,基指!$D$6:$M$198,9,0),"")</f>
        <v>山形県</v>
      </c>
      <c r="D79" s="445" t="str">
        <f t="shared" si="11"/>
        <v>山形県</v>
      </c>
      <c r="E79" s="445"/>
      <c r="F79" s="445"/>
      <c r="G79" s="445"/>
      <c r="H79" s="449" t="str">
        <f>IFERROR(VLOOKUP(B79,基指!$D$6:$M$198,10,0),"")</f>
        <v>株式会社山形県建築サポートセンター</v>
      </c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147">
        <f t="shared" si="14"/>
        <v>17</v>
      </c>
      <c r="W79" s="148" t="str">
        <f>IFERROR(VLOOKUP(V79,基指!$D$6:$M$198,9,0),"")</f>
        <v>香川県</v>
      </c>
      <c r="X79" s="445" t="str">
        <f t="shared" si="12"/>
        <v>香川県</v>
      </c>
      <c r="Y79" s="445"/>
      <c r="Z79" s="445"/>
      <c r="AA79" s="445"/>
      <c r="AB79" s="449" t="str">
        <f>IFERROR(VLOOKUP(V79,基指!$D$6:$M$198,10,0),"")</f>
        <v>株式会社香川県建築住宅センター</v>
      </c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</row>
    <row r="80" spans="2:41" ht="18" customHeight="1" x14ac:dyDescent="0.15">
      <c r="B80" s="149">
        <f t="shared" si="13"/>
        <v>9</v>
      </c>
      <c r="C80" s="150" t="str">
        <f>IFERROR(VLOOKUP(B80,基指!$D$6:$M$198,9,0),"")</f>
        <v>福島県</v>
      </c>
      <c r="D80" s="446" t="str">
        <f t="shared" si="11"/>
        <v>福島県</v>
      </c>
      <c r="E80" s="446"/>
      <c r="F80" s="446"/>
      <c r="G80" s="446"/>
      <c r="H80" s="452" t="str">
        <f>IFERROR(VLOOKUP(B80,基指!$D$6:$M$198,10,0),"")</f>
        <v>合同会社あんしん住宅検査センター</v>
      </c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149">
        <f t="shared" si="14"/>
        <v>18</v>
      </c>
      <c r="W80" s="150" t="str">
        <f>IFERROR(VLOOKUP(V80,基指!$D$6:$M$198,9,0),"")</f>
        <v>沖縄県</v>
      </c>
      <c r="X80" s="446" t="str">
        <f>IF(W80=W79,"〃",W80)</f>
        <v>沖縄県</v>
      </c>
      <c r="Y80" s="446"/>
      <c r="Z80" s="446"/>
      <c r="AA80" s="446"/>
      <c r="AB80" s="452" t="str">
        <f>IFERROR(VLOOKUP(V80,基指!$D$6:$M$198,10,0),"")</f>
        <v>公益財団法人沖縄県建設技術センター</v>
      </c>
      <c r="AC80" s="452"/>
      <c r="AD80" s="452"/>
      <c r="AE80" s="452"/>
      <c r="AF80" s="452"/>
      <c r="AG80" s="452"/>
      <c r="AH80" s="452"/>
      <c r="AI80" s="452"/>
      <c r="AJ80" s="452"/>
      <c r="AK80" s="452"/>
      <c r="AL80" s="452"/>
      <c r="AM80" s="452"/>
      <c r="AN80" s="452"/>
      <c r="AO80" s="452"/>
    </row>
    <row r="81" spans="2:41" ht="18" customHeight="1" x14ac:dyDescent="0.15">
      <c r="V81" s="114"/>
      <c r="W81" s="114"/>
      <c r="X81" s="387"/>
      <c r="Y81" s="387"/>
      <c r="Z81" s="387"/>
      <c r="AA81" s="387"/>
      <c r="AB81" s="453"/>
      <c r="AC81" s="453"/>
      <c r="AD81" s="453"/>
      <c r="AE81" s="453"/>
      <c r="AF81" s="453"/>
      <c r="AG81" s="453"/>
      <c r="AH81" s="453"/>
      <c r="AI81" s="453"/>
      <c r="AJ81" s="453"/>
      <c r="AK81" s="453"/>
      <c r="AL81" s="453"/>
      <c r="AM81" s="453"/>
      <c r="AN81" s="453"/>
      <c r="AO81" s="453"/>
    </row>
    <row r="82" spans="2:41" ht="18" customHeight="1" x14ac:dyDescent="0.15">
      <c r="B82" s="113" t="s">
        <v>900</v>
      </c>
      <c r="C82" s="113"/>
      <c r="D82" s="110"/>
      <c r="E82" s="110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1"/>
      <c r="AD82" s="101"/>
      <c r="AE82" s="109"/>
      <c r="AF82" s="109"/>
      <c r="AG82" s="109"/>
      <c r="AH82" s="101"/>
      <c r="AI82" s="101"/>
      <c r="AJ82" s="101"/>
      <c r="AK82" s="101"/>
      <c r="AL82" s="101"/>
      <c r="AM82" s="101"/>
      <c r="AN82" s="101"/>
      <c r="AO82" s="101"/>
    </row>
    <row r="83" spans="2:41" ht="18" customHeight="1" x14ac:dyDescent="0.15">
      <c r="B83" s="132" t="s">
        <v>1022</v>
      </c>
      <c r="C83" s="133"/>
      <c r="D83" s="388" t="s">
        <v>1</v>
      </c>
      <c r="E83" s="388"/>
      <c r="F83" s="388"/>
      <c r="G83" s="388"/>
      <c r="H83" s="388" t="s">
        <v>909</v>
      </c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132" t="s">
        <v>1022</v>
      </c>
      <c r="W83" s="133"/>
      <c r="X83" s="388" t="s">
        <v>1</v>
      </c>
      <c r="Y83" s="388"/>
      <c r="Z83" s="388"/>
      <c r="AA83" s="388"/>
      <c r="AB83" s="388" t="s">
        <v>909</v>
      </c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</row>
    <row r="84" spans="2:41" ht="18" customHeight="1" x14ac:dyDescent="0.15">
      <c r="B84" s="145">
        <v>1</v>
      </c>
      <c r="C84" s="146" t="str">
        <f>IFERROR(VLOOKUP(B84,基特!$E$6:$L$496,5,0),"")&amp;IFERROR(VLOOKUP(B84,基指!$H$6:$M$198,5,0),"")</f>
        <v>岩手県</v>
      </c>
      <c r="D84" s="444" t="str">
        <f t="shared" ref="D84:D89" si="15">IF(C84=C83,"〃",C84)</f>
        <v>岩手県</v>
      </c>
      <c r="E84" s="444"/>
      <c r="F84" s="444"/>
      <c r="G84" s="444"/>
      <c r="H84" s="451" t="str">
        <f>IFERROR(VLOOKUP(B84,基特!$E$6:$L$496,8,0),"")&amp;IFERROR(VLOOKUP(B84,基指!$H$6:$M$198,6,0),"")</f>
        <v>一般財団法人岩手県建築住宅センター</v>
      </c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145">
        <f>B89+1</f>
        <v>7</v>
      </c>
      <c r="W84" s="135" t="str">
        <f>IFERROR(VLOOKUP(V84,基特!$E$6:$L$496,5,0),"")&amp;IFERROR(VLOOKUP(V84,基指!$H$6:$M$198,5,0),"")</f>
        <v>長野県</v>
      </c>
      <c r="X84" s="444" t="str">
        <f>IF(W84=W83,"〃",W84)</f>
        <v>長野県</v>
      </c>
      <c r="Y84" s="444"/>
      <c r="Z84" s="444"/>
      <c r="AA84" s="444"/>
      <c r="AB84" s="451" t="str">
        <f>IFERROR(VLOOKUP(V84,基特!$E$6:$L$496,8,0),"")&amp;IFERROR(VLOOKUP(V84,基指!$H$6:$M$198,6,0),"")</f>
        <v>一般財団法人長野県建築住宅センター</v>
      </c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1"/>
    </row>
    <row r="85" spans="2:41" ht="18" customHeight="1" x14ac:dyDescent="0.15">
      <c r="B85" s="147">
        <f>B84+1</f>
        <v>2</v>
      </c>
      <c r="C85" s="148" t="str">
        <f>IFERROR(VLOOKUP(B85,基特!$E$6:$L$496,5,0),"")&amp;IFERROR(VLOOKUP(B85,基指!$H$6:$M$198,5,0),"")</f>
        <v>宮城県</v>
      </c>
      <c r="D85" s="445" t="str">
        <f t="shared" si="15"/>
        <v>宮城県</v>
      </c>
      <c r="E85" s="445"/>
      <c r="F85" s="445"/>
      <c r="G85" s="445"/>
      <c r="H85" s="449" t="str">
        <f>IFERROR(VLOOKUP(B85,基特!$E$6:$L$496,8,0),"")&amp;IFERROR(VLOOKUP(B85,基指!$H$6:$M$198,6,0),"")</f>
        <v>一般財団法人宮城県建築住宅センター</v>
      </c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147">
        <f>V84+1</f>
        <v>8</v>
      </c>
      <c r="W85" s="135" t="str">
        <f>IFERROR(VLOOKUP(V85,基特!$E$6:$L$496,5,0),"")&amp;IFERROR(VLOOKUP(V85,基指!$H$6:$M$198,5,0),"")</f>
        <v>東京都</v>
      </c>
      <c r="X85" s="445" t="str">
        <f>IF(W85=W84,"〃",W85)</f>
        <v>東京都</v>
      </c>
      <c r="Y85" s="445"/>
      <c r="Z85" s="445"/>
      <c r="AA85" s="445"/>
      <c r="AB85" s="449" t="str">
        <f>IFERROR(VLOOKUP(V85,基特!$E$6:$L$496,8,0),"")&amp;IFERROR(VLOOKUP(V85,基指!$H$6:$M$198,6,0),"")</f>
        <v>株式会社国際確認検査センター</v>
      </c>
      <c r="AC85" s="449"/>
      <c r="AD85" s="449"/>
      <c r="AE85" s="449"/>
      <c r="AF85" s="449"/>
      <c r="AG85" s="449"/>
      <c r="AH85" s="449"/>
      <c r="AI85" s="449"/>
      <c r="AJ85" s="449"/>
      <c r="AK85" s="449"/>
      <c r="AL85" s="449"/>
      <c r="AM85" s="449"/>
      <c r="AN85" s="449"/>
      <c r="AO85" s="449"/>
    </row>
    <row r="86" spans="2:41" ht="18" customHeight="1" x14ac:dyDescent="0.15">
      <c r="B86" s="147">
        <f>B85+1</f>
        <v>3</v>
      </c>
      <c r="C86" s="148" t="str">
        <f>IFERROR(VLOOKUP(B86,基特!$E$6:$L$496,5,0),"")&amp;IFERROR(VLOOKUP(B86,基指!$H$6:$M$198,5,0),"")</f>
        <v>山形県</v>
      </c>
      <c r="D86" s="445" t="str">
        <f t="shared" si="15"/>
        <v>山形県</v>
      </c>
      <c r="E86" s="445"/>
      <c r="F86" s="445"/>
      <c r="G86" s="445"/>
      <c r="H86" s="449" t="str">
        <f>IFERROR(VLOOKUP(B86,基特!$E$6:$L$496,8,0),"")&amp;IFERROR(VLOOKUP(B86,基指!$H$6:$M$198,6,0),"")</f>
        <v>株式会社山形県建築サポートセンター</v>
      </c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147">
        <f>V85+1</f>
        <v>9</v>
      </c>
      <c r="W86" s="135" t="str">
        <f>IFERROR(VLOOKUP(V86,基特!$E$6:$L$496,5,0),"")&amp;IFERROR(VLOOKUP(V86,基指!$H$6:$M$198,5,0),"")</f>
        <v>山口県</v>
      </c>
      <c r="X86" s="445" t="str">
        <f>IF(W86=W85,"〃",W86)</f>
        <v>山口県</v>
      </c>
      <c r="Y86" s="445"/>
      <c r="Z86" s="445"/>
      <c r="AA86" s="445"/>
      <c r="AB86" s="449" t="str">
        <f>IFERROR(VLOOKUP(V86,基特!$E$6:$L$496,8,0),"")&amp;IFERROR(VLOOKUP(V86,基指!$H$6:$M$198,6,0),"")</f>
        <v>一般財団法人山口県建築住宅センター</v>
      </c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49"/>
    </row>
    <row r="87" spans="2:41" ht="18" customHeight="1" x14ac:dyDescent="0.15">
      <c r="B87" s="147">
        <f>B86+1</f>
        <v>4</v>
      </c>
      <c r="C87" s="148" t="str">
        <f>IFERROR(VLOOKUP(B87,基特!$E$6:$L$496,5,0),"")&amp;IFERROR(VLOOKUP(B87,基指!$H$6:$M$198,5,0),"")</f>
        <v>福島県</v>
      </c>
      <c r="D87" s="445" t="str">
        <f t="shared" si="15"/>
        <v>福島県</v>
      </c>
      <c r="E87" s="445"/>
      <c r="F87" s="445"/>
      <c r="G87" s="445"/>
      <c r="H87" s="449" t="str">
        <f>IFERROR(VLOOKUP(B87,基特!$E$6:$L$496,8,0),"")&amp;IFERROR(VLOOKUP(B87,基指!$H$6:$M$198,6,0),"")</f>
        <v>一般財団法人福島県建築安全機構</v>
      </c>
      <c r="I87" s="449"/>
      <c r="J87" s="449"/>
      <c r="K87" s="449"/>
      <c r="L87" s="449"/>
      <c r="M87" s="449"/>
      <c r="N87" s="449"/>
      <c r="O87" s="449"/>
      <c r="P87" s="449"/>
      <c r="Q87" s="449"/>
      <c r="R87" s="449"/>
      <c r="S87" s="449"/>
      <c r="T87" s="449"/>
      <c r="U87" s="449"/>
      <c r="V87" s="147">
        <f>V86+1</f>
        <v>10</v>
      </c>
      <c r="W87" s="135" t="str">
        <f>IFERROR(VLOOKUP(V87,基特!$E$6:$L$496,5,0),"")&amp;IFERROR(VLOOKUP(V87,基指!$H$6:$M$198,5,0),"")</f>
        <v>東京都</v>
      </c>
      <c r="X87" s="445" t="str">
        <f>IF(W87=W86,"〃",W87)</f>
        <v>東京都</v>
      </c>
      <c r="Y87" s="445"/>
      <c r="Z87" s="445"/>
      <c r="AA87" s="445"/>
      <c r="AB87" s="449" t="str">
        <f>IFERROR(VLOOKUP(V87,基特!$E$6:$L$496,8,0),"")&amp;IFERROR(VLOOKUP(V87,基指!$H$6:$M$198,6,0),"")</f>
        <v>一般財団法人日本建築防災協会</v>
      </c>
      <c r="AC87" s="449"/>
      <c r="AD87" s="449"/>
      <c r="AE87" s="449"/>
      <c r="AF87" s="449"/>
      <c r="AG87" s="449"/>
      <c r="AH87" s="449"/>
      <c r="AI87" s="449"/>
      <c r="AJ87" s="449"/>
      <c r="AK87" s="449"/>
      <c r="AL87" s="449"/>
      <c r="AM87" s="449"/>
      <c r="AN87" s="449"/>
      <c r="AO87" s="449"/>
    </row>
    <row r="88" spans="2:41" ht="18" customHeight="1" x14ac:dyDescent="0.15">
      <c r="B88" s="147">
        <f>B87+1</f>
        <v>5</v>
      </c>
      <c r="C88" s="148" t="str">
        <f>IFERROR(VLOOKUP(B88,基特!$E$6:$L$496,5,0),"")&amp;IFERROR(VLOOKUP(B88,基指!$H$6:$M$198,5,0),"")</f>
        <v>東京都</v>
      </c>
      <c r="D88" s="445" t="str">
        <f t="shared" si="15"/>
        <v>東京都</v>
      </c>
      <c r="E88" s="445"/>
      <c r="F88" s="445"/>
      <c r="G88" s="445"/>
      <c r="H88" s="449" t="str">
        <f>IFERROR(VLOOKUP(B88,基特!$E$6:$L$496,8,0),"")&amp;IFERROR(VLOOKUP(B88,基指!$H$6:$M$198,6,0),"")</f>
        <v>株式会社Ｊ建築検査センター</v>
      </c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147">
        <f>V87+1</f>
        <v>11</v>
      </c>
      <c r="W88" s="135" t="str">
        <f>IFERROR(VLOOKUP(V88,基特!$E$6:$L$496,5,0),"")&amp;IFERROR(VLOOKUP(V88,基指!$H$6:$M$198,5,0),"")</f>
        <v>沖縄県</v>
      </c>
      <c r="X88" s="445" t="str">
        <f>IF(W88=W87,"〃",W88)</f>
        <v>沖縄県</v>
      </c>
      <c r="Y88" s="445"/>
      <c r="Z88" s="445"/>
      <c r="AA88" s="445"/>
      <c r="AB88" s="449" t="str">
        <f>IFERROR(VLOOKUP(V88,基特!$E$6:$L$496,8,0),"")&amp;IFERROR(VLOOKUP(V88,基指!$H$6:$M$198,6,0),"")</f>
        <v>公益財団法人沖縄県建設技術センター</v>
      </c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49"/>
      <c r="AN88" s="449"/>
      <c r="AO88" s="449"/>
    </row>
    <row r="89" spans="2:41" ht="18" customHeight="1" x14ac:dyDescent="0.15">
      <c r="B89" s="149">
        <f>B88+1</f>
        <v>6</v>
      </c>
      <c r="C89" s="150" t="str">
        <f>IFERROR(VLOOKUP(B89,基特!$E$6:$L$496,5,0),"")&amp;IFERROR(VLOOKUP(B89,基指!$H$6:$M$198,5,0),"")</f>
        <v>福井県</v>
      </c>
      <c r="D89" s="446" t="str">
        <f t="shared" si="15"/>
        <v>福井県</v>
      </c>
      <c r="E89" s="446"/>
      <c r="F89" s="446"/>
      <c r="G89" s="446"/>
      <c r="H89" s="452" t="str">
        <f>IFERROR(VLOOKUP(B89,基特!$E$6:$L$496,8,0),"")&amp;IFERROR(VLOOKUP(B89,基指!$H$6:$M$198,6,0),"")</f>
        <v>一般財団法人福井県建築住宅センター</v>
      </c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114"/>
      <c r="W89" s="114"/>
      <c r="X89" s="387"/>
      <c r="Y89" s="387"/>
      <c r="Z89" s="387"/>
      <c r="AA89" s="387"/>
      <c r="AB89" s="453"/>
      <c r="AC89" s="453"/>
      <c r="AD89" s="453"/>
      <c r="AE89" s="453"/>
      <c r="AF89" s="453"/>
      <c r="AG89" s="453"/>
      <c r="AH89" s="453"/>
      <c r="AI89" s="453"/>
      <c r="AJ89" s="453"/>
      <c r="AK89" s="453"/>
      <c r="AL89" s="453"/>
      <c r="AM89" s="453"/>
      <c r="AN89" s="453"/>
      <c r="AO89" s="453"/>
    </row>
    <row r="90" spans="2:41" ht="18" customHeight="1" x14ac:dyDescent="0.15">
      <c r="B90" s="114"/>
      <c r="C90" s="114"/>
      <c r="D90" s="387"/>
      <c r="E90" s="387"/>
      <c r="F90" s="387"/>
      <c r="G90" s="387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114"/>
      <c r="W90" s="114"/>
      <c r="X90" s="387"/>
      <c r="Y90" s="387"/>
      <c r="Z90" s="387"/>
      <c r="AA90" s="387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  <c r="AL90" s="453"/>
      <c r="AM90" s="453"/>
      <c r="AN90" s="453"/>
      <c r="AO90" s="453"/>
    </row>
    <row r="91" spans="2:41" s="106" customFormat="1" ht="18" customHeight="1" x14ac:dyDescent="0.15">
      <c r="B91" s="105"/>
      <c r="C91" s="105"/>
    </row>
    <row r="92" spans="2:41" ht="18" customHeight="1" x14ac:dyDescent="0.2">
      <c r="B92" s="143" t="s">
        <v>914</v>
      </c>
      <c r="C92" s="143"/>
      <c r="D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</row>
    <row r="93" spans="2:41" ht="18" customHeight="1" x14ac:dyDescent="0.15">
      <c r="B93" s="112"/>
      <c r="C93" s="112"/>
      <c r="D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</row>
    <row r="94" spans="2:41" ht="18" customHeight="1" x14ac:dyDescent="0.15">
      <c r="B94" s="101" t="s">
        <v>897</v>
      </c>
      <c r="D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</row>
    <row r="95" spans="2:41" ht="15.95" customHeight="1" x14ac:dyDescent="0.15">
      <c r="B95" s="132" t="s">
        <v>1022</v>
      </c>
      <c r="C95" s="133"/>
      <c r="D95" s="388" t="s">
        <v>1</v>
      </c>
      <c r="E95" s="388"/>
      <c r="F95" s="388"/>
      <c r="G95" s="388"/>
      <c r="H95" s="388" t="s">
        <v>909</v>
      </c>
      <c r="I95" s="388"/>
      <c r="J95" s="388"/>
      <c r="K95" s="388"/>
      <c r="L95" s="132" t="s">
        <v>1022</v>
      </c>
      <c r="M95" s="133"/>
      <c r="N95" s="388" t="s">
        <v>1</v>
      </c>
      <c r="O95" s="388"/>
      <c r="P95" s="388"/>
      <c r="Q95" s="388"/>
      <c r="R95" s="388" t="s">
        <v>909</v>
      </c>
      <c r="S95" s="388"/>
      <c r="T95" s="388"/>
      <c r="U95" s="388"/>
      <c r="V95" s="132" t="s">
        <v>905</v>
      </c>
      <c r="W95" s="133"/>
      <c r="X95" s="388" t="s">
        <v>1</v>
      </c>
      <c r="Y95" s="388"/>
      <c r="Z95" s="388"/>
      <c r="AA95" s="388"/>
      <c r="AB95" s="388" t="s">
        <v>909</v>
      </c>
      <c r="AC95" s="388"/>
      <c r="AD95" s="388"/>
      <c r="AE95" s="388"/>
      <c r="AF95" s="132" t="s">
        <v>905</v>
      </c>
      <c r="AG95" s="133"/>
      <c r="AH95" s="388" t="s">
        <v>1</v>
      </c>
      <c r="AI95" s="388"/>
      <c r="AJ95" s="388"/>
      <c r="AK95" s="388"/>
      <c r="AL95" s="388" t="s">
        <v>909</v>
      </c>
      <c r="AM95" s="388"/>
      <c r="AN95" s="388"/>
      <c r="AO95" s="388"/>
    </row>
    <row r="96" spans="2:41" ht="15.95" customHeight="1" x14ac:dyDescent="0.15">
      <c r="B96" s="145">
        <v>1</v>
      </c>
      <c r="C96" s="146" t="str">
        <f>IFERROR(VLOOKUP(B96,基特!$F$6:$L$496,4,0),"")</f>
        <v>北海道</v>
      </c>
      <c r="D96" s="444" t="str">
        <f t="shared" ref="D96:D127" si="16">IF(C96=C95,"〃",C96)</f>
        <v>北海道</v>
      </c>
      <c r="E96" s="444"/>
      <c r="F96" s="444"/>
      <c r="G96" s="444"/>
      <c r="H96" s="454" t="str">
        <f>IFERROR(VLOOKUP(B96,基特!$F$6:$L$496,7,0),"")</f>
        <v>函館市</v>
      </c>
      <c r="I96" s="454"/>
      <c r="J96" s="454"/>
      <c r="K96" s="454"/>
      <c r="L96" s="145">
        <f>B145+1</f>
        <v>51</v>
      </c>
      <c r="M96" s="146" t="str">
        <f>IFERROR(VLOOKUP(L96,基特!$F$6:$L$496,4,0),"")</f>
        <v>群馬県</v>
      </c>
      <c r="N96" s="444" t="str">
        <f t="shared" ref="N96:N127" si="17">IF(M96=M95,"〃",M96)</f>
        <v>群馬県</v>
      </c>
      <c r="O96" s="444"/>
      <c r="P96" s="444"/>
      <c r="Q96" s="444"/>
      <c r="R96" s="454" t="str">
        <f>IFERROR(VLOOKUP(L96,基特!$F$6:$L$496,7,0),"")</f>
        <v>太田市</v>
      </c>
      <c r="S96" s="454"/>
      <c r="T96" s="454"/>
      <c r="U96" s="454"/>
      <c r="V96" s="145">
        <f>L145+1</f>
        <v>101</v>
      </c>
      <c r="W96" s="146" t="str">
        <f>IFERROR(VLOOKUP(V96,基特!$F$6:$L$496,4,0),"")</f>
        <v>山梨県</v>
      </c>
      <c r="X96" s="444" t="str">
        <f t="shared" ref="X96:X127" si="18">IF(W96=W95,"〃",W96)</f>
        <v>山梨県</v>
      </c>
      <c r="Y96" s="444"/>
      <c r="Z96" s="444"/>
      <c r="AA96" s="444"/>
      <c r="AB96" s="454" t="str">
        <f>IFERROR(VLOOKUP(V96,基特!$F$6:$L$496,7,0),"")</f>
        <v>山梨県</v>
      </c>
      <c r="AC96" s="454"/>
      <c r="AD96" s="454"/>
      <c r="AE96" s="454"/>
      <c r="AF96" s="145">
        <f>V145+1</f>
        <v>151</v>
      </c>
      <c r="AG96" s="146" t="str">
        <f>IFERROR(VLOOKUP(AF96,基特!$F$6:$L$496,4,0),"")</f>
        <v>島根県</v>
      </c>
      <c r="AH96" s="444" t="str">
        <f t="shared" ref="AH96:AH139" si="19">IF(AG96=AG95,"〃",AG96)</f>
        <v>島根県</v>
      </c>
      <c r="AI96" s="444"/>
      <c r="AJ96" s="444"/>
      <c r="AK96" s="444"/>
      <c r="AL96" s="455" t="str">
        <f>IFERROR(VLOOKUP(AF96,基特!$F$6:$L$496,7,0),"")</f>
        <v>島根県</v>
      </c>
      <c r="AM96" s="455"/>
      <c r="AN96" s="455"/>
      <c r="AO96" s="455"/>
    </row>
    <row r="97" spans="2:41" s="102" customFormat="1" ht="15.95" customHeight="1" x14ac:dyDescent="0.15">
      <c r="B97" s="147">
        <f t="shared" ref="B97:B128" si="20">B96+1</f>
        <v>2</v>
      </c>
      <c r="C97" s="148" t="str">
        <f>IFERROR(VLOOKUP(B97,基特!$F$6:$L$496,4,0),"")</f>
        <v>北海道</v>
      </c>
      <c r="D97" s="445" t="str">
        <f t="shared" si="16"/>
        <v>〃</v>
      </c>
      <c r="E97" s="445"/>
      <c r="F97" s="445"/>
      <c r="G97" s="445"/>
      <c r="H97" s="457" t="str">
        <f>IFERROR(VLOOKUP(B97,基特!$F$6:$L$496,7,0),"")</f>
        <v>旭川市</v>
      </c>
      <c r="I97" s="457"/>
      <c r="J97" s="457"/>
      <c r="K97" s="457"/>
      <c r="L97" s="147">
        <f t="shared" ref="L97:L128" si="21">L96+1</f>
        <v>52</v>
      </c>
      <c r="M97" s="148" t="str">
        <f>IFERROR(VLOOKUP(L97,基特!$F$6:$L$496,4,0),"")</f>
        <v>群馬県</v>
      </c>
      <c r="N97" s="445" t="str">
        <f t="shared" si="17"/>
        <v>〃</v>
      </c>
      <c r="O97" s="445"/>
      <c r="P97" s="445"/>
      <c r="Q97" s="445"/>
      <c r="R97" s="457" t="str">
        <f>IFERROR(VLOOKUP(L97,基特!$F$6:$L$496,7,0),"")</f>
        <v>館林市</v>
      </c>
      <c r="S97" s="457"/>
      <c r="T97" s="457"/>
      <c r="U97" s="457"/>
      <c r="V97" s="147">
        <f t="shared" ref="V97:V128" si="22">V96+1</f>
        <v>102</v>
      </c>
      <c r="W97" s="148" t="str">
        <f>IFERROR(VLOOKUP(V97,基特!$F$6:$L$496,4,0),"")</f>
        <v>長野県</v>
      </c>
      <c r="X97" s="445" t="str">
        <f t="shared" si="18"/>
        <v>長野県</v>
      </c>
      <c r="Y97" s="445"/>
      <c r="Z97" s="445"/>
      <c r="AA97" s="445"/>
      <c r="AB97" s="457" t="str">
        <f>IFERROR(VLOOKUP(V97,基特!$F$6:$L$496,7,0),"")</f>
        <v>長野県</v>
      </c>
      <c r="AC97" s="457"/>
      <c r="AD97" s="457"/>
      <c r="AE97" s="457"/>
      <c r="AF97" s="147">
        <f t="shared" ref="AF97:AF141" si="23">AF96+1</f>
        <v>152</v>
      </c>
      <c r="AG97" s="148" t="str">
        <f>IFERROR(VLOOKUP(AF97,基特!$F$6:$L$496,4,0),"")</f>
        <v>島根県</v>
      </c>
      <c r="AH97" s="445" t="str">
        <f t="shared" si="19"/>
        <v>〃</v>
      </c>
      <c r="AI97" s="445"/>
      <c r="AJ97" s="445"/>
      <c r="AK97" s="445"/>
      <c r="AL97" s="456" t="str">
        <f>IFERROR(VLOOKUP(AF97,基特!$F$6:$L$496,7,0),"")</f>
        <v>松江市</v>
      </c>
      <c r="AM97" s="456"/>
      <c r="AN97" s="456"/>
      <c r="AO97" s="456"/>
    </row>
    <row r="98" spans="2:41" ht="15.95" customHeight="1" x14ac:dyDescent="0.15">
      <c r="B98" s="147">
        <f t="shared" si="20"/>
        <v>3</v>
      </c>
      <c r="C98" s="148" t="str">
        <f>IFERROR(VLOOKUP(B98,基特!$F$6:$L$496,4,0),"")</f>
        <v>北海道</v>
      </c>
      <c r="D98" s="445" t="str">
        <f t="shared" si="16"/>
        <v>〃</v>
      </c>
      <c r="E98" s="445"/>
      <c r="F98" s="445"/>
      <c r="G98" s="445"/>
      <c r="H98" s="457" t="str">
        <f>IFERROR(VLOOKUP(B98,基特!$F$6:$L$496,7,0),"")</f>
        <v>室蘭市</v>
      </c>
      <c r="I98" s="457"/>
      <c r="J98" s="457"/>
      <c r="K98" s="457"/>
      <c r="L98" s="147">
        <f t="shared" si="21"/>
        <v>53</v>
      </c>
      <c r="M98" s="148" t="str">
        <f>IFERROR(VLOOKUP(L98,基特!$F$6:$L$496,4,0),"")</f>
        <v>埼玉県</v>
      </c>
      <c r="N98" s="445" t="str">
        <f t="shared" si="17"/>
        <v>埼玉県</v>
      </c>
      <c r="O98" s="445"/>
      <c r="P98" s="445"/>
      <c r="Q98" s="445"/>
      <c r="R98" s="457" t="str">
        <f>IFERROR(VLOOKUP(L98,基特!$F$6:$L$496,7,0),"")</f>
        <v>埼玉県</v>
      </c>
      <c r="S98" s="457"/>
      <c r="T98" s="457"/>
      <c r="U98" s="457"/>
      <c r="V98" s="147">
        <f t="shared" si="22"/>
        <v>103</v>
      </c>
      <c r="W98" s="148" t="str">
        <f>IFERROR(VLOOKUP(V98,基特!$F$6:$L$496,4,0),"")</f>
        <v>岐阜県</v>
      </c>
      <c r="X98" s="445" t="str">
        <f t="shared" si="18"/>
        <v>岐阜県</v>
      </c>
      <c r="Y98" s="445"/>
      <c r="Z98" s="445"/>
      <c r="AA98" s="445"/>
      <c r="AB98" s="457" t="str">
        <f>IFERROR(VLOOKUP(V98,基特!$F$6:$L$496,7,0),"")</f>
        <v>岐阜県</v>
      </c>
      <c r="AC98" s="457"/>
      <c r="AD98" s="457"/>
      <c r="AE98" s="457"/>
      <c r="AF98" s="147">
        <f t="shared" si="23"/>
        <v>153</v>
      </c>
      <c r="AG98" s="148" t="str">
        <f>IFERROR(VLOOKUP(AF98,基特!$F$6:$L$496,4,0),"")</f>
        <v>島根県</v>
      </c>
      <c r="AH98" s="445" t="str">
        <f t="shared" si="19"/>
        <v>〃</v>
      </c>
      <c r="AI98" s="445"/>
      <c r="AJ98" s="445"/>
      <c r="AK98" s="445"/>
      <c r="AL98" s="456" t="str">
        <f>IFERROR(VLOOKUP(AF98,基特!$F$6:$L$496,7,0),"")</f>
        <v>出雲市</v>
      </c>
      <c r="AM98" s="456"/>
      <c r="AN98" s="456"/>
      <c r="AO98" s="456"/>
    </row>
    <row r="99" spans="2:41" ht="15.95" customHeight="1" x14ac:dyDescent="0.15">
      <c r="B99" s="147">
        <f t="shared" si="20"/>
        <v>4</v>
      </c>
      <c r="C99" s="148" t="str">
        <f>IFERROR(VLOOKUP(B99,基特!$F$6:$L$496,4,0),"")</f>
        <v>北海道</v>
      </c>
      <c r="D99" s="445" t="str">
        <f t="shared" si="16"/>
        <v>〃</v>
      </c>
      <c r="E99" s="445"/>
      <c r="F99" s="445"/>
      <c r="G99" s="445"/>
      <c r="H99" s="457" t="str">
        <f>IFERROR(VLOOKUP(B99,基特!$F$6:$L$496,7,0),"")</f>
        <v>釧路市</v>
      </c>
      <c r="I99" s="457"/>
      <c r="J99" s="457"/>
      <c r="K99" s="457"/>
      <c r="L99" s="147">
        <f t="shared" si="21"/>
        <v>54</v>
      </c>
      <c r="M99" s="148" t="str">
        <f>IFERROR(VLOOKUP(L99,基特!$F$6:$L$496,4,0),"")</f>
        <v>埼玉県</v>
      </c>
      <c r="N99" s="445" t="str">
        <f t="shared" si="17"/>
        <v>〃</v>
      </c>
      <c r="O99" s="445"/>
      <c r="P99" s="445"/>
      <c r="Q99" s="445"/>
      <c r="R99" s="457" t="str">
        <f>IFERROR(VLOOKUP(L99,基特!$F$6:$L$496,7,0),"")</f>
        <v>さいたま市</v>
      </c>
      <c r="S99" s="457"/>
      <c r="T99" s="457"/>
      <c r="U99" s="457"/>
      <c r="V99" s="147">
        <f t="shared" si="22"/>
        <v>104</v>
      </c>
      <c r="W99" s="148" t="str">
        <f>IFERROR(VLOOKUP(V99,基特!$F$6:$L$496,4,0),"")</f>
        <v>岐阜県</v>
      </c>
      <c r="X99" s="445" t="str">
        <f t="shared" si="18"/>
        <v>〃</v>
      </c>
      <c r="Y99" s="445"/>
      <c r="Z99" s="445"/>
      <c r="AA99" s="445"/>
      <c r="AB99" s="457" t="str">
        <f>IFERROR(VLOOKUP(V99,基特!$F$6:$L$496,7,0),"")</f>
        <v>岐阜市</v>
      </c>
      <c r="AC99" s="457"/>
      <c r="AD99" s="457"/>
      <c r="AE99" s="457"/>
      <c r="AF99" s="147">
        <f t="shared" si="23"/>
        <v>154</v>
      </c>
      <c r="AG99" s="148" t="str">
        <f>IFERROR(VLOOKUP(AF99,基特!$F$6:$L$496,4,0),"")</f>
        <v>岡山県</v>
      </c>
      <c r="AH99" s="445" t="str">
        <f t="shared" si="19"/>
        <v>岡山県</v>
      </c>
      <c r="AI99" s="445"/>
      <c r="AJ99" s="445"/>
      <c r="AK99" s="445"/>
      <c r="AL99" s="456" t="str">
        <f>IFERROR(VLOOKUP(AF99,基特!$F$6:$L$496,7,0),"")</f>
        <v>岡山県</v>
      </c>
      <c r="AM99" s="456"/>
      <c r="AN99" s="456"/>
      <c r="AO99" s="456"/>
    </row>
    <row r="100" spans="2:41" ht="15.95" customHeight="1" x14ac:dyDescent="0.15">
      <c r="B100" s="147">
        <f t="shared" si="20"/>
        <v>5</v>
      </c>
      <c r="C100" s="148" t="str">
        <f>IFERROR(VLOOKUP(B100,基特!$F$6:$L$496,4,0),"")</f>
        <v>北海道</v>
      </c>
      <c r="D100" s="445" t="str">
        <f t="shared" si="16"/>
        <v>〃</v>
      </c>
      <c r="E100" s="445"/>
      <c r="F100" s="445"/>
      <c r="G100" s="445"/>
      <c r="H100" s="457" t="str">
        <f>IFERROR(VLOOKUP(B100,基特!$F$6:$L$496,7,0),"")</f>
        <v>帯広市</v>
      </c>
      <c r="I100" s="457"/>
      <c r="J100" s="457"/>
      <c r="K100" s="457"/>
      <c r="L100" s="147">
        <f t="shared" si="21"/>
        <v>55</v>
      </c>
      <c r="M100" s="148" t="str">
        <f>IFERROR(VLOOKUP(L100,基特!$F$6:$L$496,4,0),"")</f>
        <v>埼玉県</v>
      </c>
      <c r="N100" s="445" t="str">
        <f t="shared" si="17"/>
        <v>〃</v>
      </c>
      <c r="O100" s="445"/>
      <c r="P100" s="445"/>
      <c r="Q100" s="445"/>
      <c r="R100" s="457" t="str">
        <f>IFERROR(VLOOKUP(L100,基特!$F$6:$L$496,7,0),"")</f>
        <v>川口市</v>
      </c>
      <c r="S100" s="457"/>
      <c r="T100" s="457"/>
      <c r="U100" s="457"/>
      <c r="V100" s="147">
        <f t="shared" si="22"/>
        <v>105</v>
      </c>
      <c r="W100" s="148" t="str">
        <f>IFERROR(VLOOKUP(V100,基特!$F$6:$L$496,4,0),"")</f>
        <v>岐阜県</v>
      </c>
      <c r="X100" s="445" t="str">
        <f t="shared" si="18"/>
        <v>〃</v>
      </c>
      <c r="Y100" s="445"/>
      <c r="Z100" s="445"/>
      <c r="AA100" s="445"/>
      <c r="AB100" s="457" t="str">
        <f>IFERROR(VLOOKUP(V100,基特!$F$6:$L$496,7,0),"")</f>
        <v>大垣市</v>
      </c>
      <c r="AC100" s="457"/>
      <c r="AD100" s="457"/>
      <c r="AE100" s="457"/>
      <c r="AF100" s="147">
        <f t="shared" si="23"/>
        <v>155</v>
      </c>
      <c r="AG100" s="148" t="str">
        <f>IFERROR(VLOOKUP(AF100,基特!$F$6:$L$496,4,0),"")</f>
        <v>岡山県</v>
      </c>
      <c r="AH100" s="445" t="str">
        <f t="shared" si="19"/>
        <v>〃</v>
      </c>
      <c r="AI100" s="445"/>
      <c r="AJ100" s="445"/>
      <c r="AK100" s="445"/>
      <c r="AL100" s="456" t="str">
        <f>IFERROR(VLOOKUP(AF100,基特!$F$6:$L$496,7,0),"")</f>
        <v>倉敷市</v>
      </c>
      <c r="AM100" s="456"/>
      <c r="AN100" s="456"/>
      <c r="AO100" s="456"/>
    </row>
    <row r="101" spans="2:41" ht="15.95" customHeight="1" x14ac:dyDescent="0.15">
      <c r="B101" s="147">
        <f t="shared" si="20"/>
        <v>6</v>
      </c>
      <c r="C101" s="148" t="str">
        <f>IFERROR(VLOOKUP(B101,基特!$F$6:$L$496,4,0),"")</f>
        <v>北海道</v>
      </c>
      <c r="D101" s="445" t="str">
        <f t="shared" si="16"/>
        <v>〃</v>
      </c>
      <c r="E101" s="445"/>
      <c r="F101" s="445"/>
      <c r="G101" s="445"/>
      <c r="H101" s="457" t="str">
        <f>IFERROR(VLOOKUP(B101,基特!$F$6:$L$496,7,0),"")</f>
        <v>苫小牧市</v>
      </c>
      <c r="I101" s="457"/>
      <c r="J101" s="457"/>
      <c r="K101" s="457"/>
      <c r="L101" s="147">
        <f t="shared" si="21"/>
        <v>56</v>
      </c>
      <c r="M101" s="148" t="str">
        <f>IFERROR(VLOOKUP(L101,基特!$F$6:$L$496,4,0),"")</f>
        <v>埼玉県</v>
      </c>
      <c r="N101" s="445" t="str">
        <f t="shared" si="17"/>
        <v>〃</v>
      </c>
      <c r="O101" s="445"/>
      <c r="P101" s="445"/>
      <c r="Q101" s="445"/>
      <c r="R101" s="457" t="str">
        <f>IFERROR(VLOOKUP(L101,基特!$F$6:$L$496,7,0),"")</f>
        <v>草加市</v>
      </c>
      <c r="S101" s="457"/>
      <c r="T101" s="457"/>
      <c r="U101" s="457"/>
      <c r="V101" s="147">
        <f t="shared" si="22"/>
        <v>106</v>
      </c>
      <c r="W101" s="148" t="str">
        <f>IFERROR(VLOOKUP(V101,基特!$F$6:$L$496,4,0),"")</f>
        <v>岐阜県</v>
      </c>
      <c r="X101" s="445" t="str">
        <f t="shared" si="18"/>
        <v>〃</v>
      </c>
      <c r="Y101" s="445"/>
      <c r="Z101" s="445"/>
      <c r="AA101" s="445"/>
      <c r="AB101" s="457" t="str">
        <f>IFERROR(VLOOKUP(V101,基特!$F$6:$L$496,7,0),"")</f>
        <v>各務原市</v>
      </c>
      <c r="AC101" s="457"/>
      <c r="AD101" s="457"/>
      <c r="AE101" s="457"/>
      <c r="AF101" s="147">
        <f t="shared" si="23"/>
        <v>156</v>
      </c>
      <c r="AG101" s="148" t="str">
        <f>IFERROR(VLOOKUP(AF101,基特!$F$6:$L$496,4,0),"")</f>
        <v>岡山県</v>
      </c>
      <c r="AH101" s="445" t="str">
        <f t="shared" si="19"/>
        <v>〃</v>
      </c>
      <c r="AI101" s="445"/>
      <c r="AJ101" s="445"/>
      <c r="AK101" s="445"/>
      <c r="AL101" s="456" t="str">
        <f>IFERROR(VLOOKUP(AF101,基特!$F$6:$L$496,7,0),"")</f>
        <v>津山市</v>
      </c>
      <c r="AM101" s="456"/>
      <c r="AN101" s="456"/>
      <c r="AO101" s="456"/>
    </row>
    <row r="102" spans="2:41" s="102" customFormat="1" ht="15.95" customHeight="1" x14ac:dyDescent="0.15">
      <c r="B102" s="147">
        <f t="shared" si="20"/>
        <v>7</v>
      </c>
      <c r="C102" s="148" t="str">
        <f>IFERROR(VLOOKUP(B102,基特!$F$6:$L$496,4,0),"")</f>
        <v>青森県</v>
      </c>
      <c r="D102" s="445" t="str">
        <f t="shared" si="16"/>
        <v>青森県</v>
      </c>
      <c r="E102" s="445"/>
      <c r="F102" s="445"/>
      <c r="G102" s="445"/>
      <c r="H102" s="457" t="str">
        <f>IFERROR(VLOOKUP(B102,基特!$F$6:$L$496,7,0),"")</f>
        <v>青森県</v>
      </c>
      <c r="I102" s="457"/>
      <c r="J102" s="457"/>
      <c r="K102" s="457"/>
      <c r="L102" s="147">
        <f t="shared" si="21"/>
        <v>57</v>
      </c>
      <c r="M102" s="148" t="str">
        <f>IFERROR(VLOOKUP(L102,基特!$F$6:$L$496,4,0),"")</f>
        <v>埼玉県</v>
      </c>
      <c r="N102" s="445" t="str">
        <f t="shared" si="17"/>
        <v>〃</v>
      </c>
      <c r="O102" s="445"/>
      <c r="P102" s="445"/>
      <c r="Q102" s="445"/>
      <c r="R102" s="457" t="str">
        <f>IFERROR(VLOOKUP(L102,基特!$F$6:$L$496,7,0),"")</f>
        <v>熊谷市</v>
      </c>
      <c r="S102" s="457"/>
      <c r="T102" s="457"/>
      <c r="U102" s="457"/>
      <c r="V102" s="147">
        <f t="shared" si="22"/>
        <v>107</v>
      </c>
      <c r="W102" s="148" t="str">
        <f>IFERROR(VLOOKUP(V102,基特!$F$6:$L$496,4,0),"")</f>
        <v>静岡県</v>
      </c>
      <c r="X102" s="445" t="str">
        <f t="shared" si="18"/>
        <v>静岡県</v>
      </c>
      <c r="Y102" s="445"/>
      <c r="Z102" s="445"/>
      <c r="AA102" s="445"/>
      <c r="AB102" s="457" t="str">
        <f>IFERROR(VLOOKUP(V102,基特!$F$6:$L$496,7,0),"")</f>
        <v>静岡県</v>
      </c>
      <c r="AC102" s="457"/>
      <c r="AD102" s="457"/>
      <c r="AE102" s="457"/>
      <c r="AF102" s="147">
        <f t="shared" si="23"/>
        <v>157</v>
      </c>
      <c r="AG102" s="148" t="str">
        <f>IFERROR(VLOOKUP(AF102,基特!$F$6:$L$496,4,0),"")</f>
        <v>岡山県</v>
      </c>
      <c r="AH102" s="445" t="str">
        <f t="shared" si="19"/>
        <v>〃</v>
      </c>
      <c r="AI102" s="445"/>
      <c r="AJ102" s="445"/>
      <c r="AK102" s="445"/>
      <c r="AL102" s="456" t="str">
        <f>IFERROR(VLOOKUP(AF102,基特!$F$6:$L$496,7,0),"")</f>
        <v>玉野市</v>
      </c>
      <c r="AM102" s="456"/>
      <c r="AN102" s="456"/>
      <c r="AO102" s="456"/>
    </row>
    <row r="103" spans="2:41" ht="15.95" customHeight="1" x14ac:dyDescent="0.15">
      <c r="B103" s="147">
        <f t="shared" si="20"/>
        <v>8</v>
      </c>
      <c r="C103" s="148" t="str">
        <f>IFERROR(VLOOKUP(B103,基特!$F$6:$L$496,4,0),"")</f>
        <v>青森県</v>
      </c>
      <c r="D103" s="445" t="str">
        <f t="shared" si="16"/>
        <v>〃</v>
      </c>
      <c r="E103" s="445"/>
      <c r="F103" s="445"/>
      <c r="G103" s="445"/>
      <c r="H103" s="457" t="str">
        <f>IFERROR(VLOOKUP(B103,基特!$F$6:$L$496,7,0),"")</f>
        <v>青森市</v>
      </c>
      <c r="I103" s="457"/>
      <c r="J103" s="457"/>
      <c r="K103" s="457"/>
      <c r="L103" s="147">
        <f t="shared" si="21"/>
        <v>58</v>
      </c>
      <c r="M103" s="148" t="str">
        <f>IFERROR(VLOOKUP(L103,基特!$F$6:$L$496,4,0),"")</f>
        <v>千葉県</v>
      </c>
      <c r="N103" s="445" t="str">
        <f t="shared" si="17"/>
        <v>千葉県</v>
      </c>
      <c r="O103" s="445"/>
      <c r="P103" s="445"/>
      <c r="Q103" s="445"/>
      <c r="R103" s="457" t="str">
        <f>IFERROR(VLOOKUP(L103,基特!$F$6:$L$496,7,0),"")</f>
        <v>千葉県</v>
      </c>
      <c r="S103" s="457"/>
      <c r="T103" s="457"/>
      <c r="U103" s="457"/>
      <c r="V103" s="147">
        <f t="shared" si="22"/>
        <v>108</v>
      </c>
      <c r="W103" s="148" t="str">
        <f>IFERROR(VLOOKUP(V103,基特!$F$6:$L$496,4,0),"")</f>
        <v>静岡県</v>
      </c>
      <c r="X103" s="445" t="str">
        <f t="shared" si="18"/>
        <v>〃</v>
      </c>
      <c r="Y103" s="445"/>
      <c r="Z103" s="445"/>
      <c r="AA103" s="445"/>
      <c r="AB103" s="457" t="str">
        <f>IFERROR(VLOOKUP(V103,基特!$F$6:$L$496,7,0),"")</f>
        <v>静岡市</v>
      </c>
      <c r="AC103" s="457"/>
      <c r="AD103" s="457"/>
      <c r="AE103" s="457"/>
      <c r="AF103" s="147">
        <f t="shared" si="23"/>
        <v>158</v>
      </c>
      <c r="AG103" s="148" t="str">
        <f>IFERROR(VLOOKUP(AF103,基特!$F$6:$L$496,4,0),"")</f>
        <v>岡山県</v>
      </c>
      <c r="AH103" s="445" t="str">
        <f t="shared" si="19"/>
        <v>〃</v>
      </c>
      <c r="AI103" s="445"/>
      <c r="AJ103" s="445"/>
      <c r="AK103" s="445"/>
      <c r="AL103" s="456" t="str">
        <f>IFERROR(VLOOKUP(AF103,基特!$F$6:$L$496,7,0),"")</f>
        <v>総社市</v>
      </c>
      <c r="AM103" s="456"/>
      <c r="AN103" s="456"/>
      <c r="AO103" s="456"/>
    </row>
    <row r="104" spans="2:41" ht="15.95" customHeight="1" x14ac:dyDescent="0.15">
      <c r="B104" s="147">
        <f t="shared" si="20"/>
        <v>9</v>
      </c>
      <c r="C104" s="148" t="str">
        <f>IFERROR(VLOOKUP(B104,基特!$F$6:$L$496,4,0),"")</f>
        <v>青森県</v>
      </c>
      <c r="D104" s="445" t="str">
        <f t="shared" si="16"/>
        <v>〃</v>
      </c>
      <c r="E104" s="445"/>
      <c r="F104" s="445"/>
      <c r="G104" s="445"/>
      <c r="H104" s="457" t="str">
        <f>IFERROR(VLOOKUP(B104,基特!$F$6:$L$496,7,0),"")</f>
        <v>弘前市</v>
      </c>
      <c r="I104" s="457"/>
      <c r="J104" s="457"/>
      <c r="K104" s="457"/>
      <c r="L104" s="147">
        <f t="shared" si="21"/>
        <v>59</v>
      </c>
      <c r="M104" s="148" t="str">
        <f>IFERROR(VLOOKUP(L104,基特!$F$6:$L$496,4,0),"")</f>
        <v>千葉県</v>
      </c>
      <c r="N104" s="445" t="str">
        <f t="shared" si="17"/>
        <v>〃</v>
      </c>
      <c r="O104" s="445"/>
      <c r="P104" s="445"/>
      <c r="Q104" s="445"/>
      <c r="R104" s="457" t="str">
        <f>IFERROR(VLOOKUP(L104,基特!$F$6:$L$496,7,0),"")</f>
        <v>千葉市</v>
      </c>
      <c r="S104" s="457"/>
      <c r="T104" s="457"/>
      <c r="U104" s="457"/>
      <c r="V104" s="147">
        <f t="shared" si="22"/>
        <v>109</v>
      </c>
      <c r="W104" s="148" t="str">
        <f>IFERROR(VLOOKUP(V104,基特!$F$6:$L$496,4,0),"")</f>
        <v>静岡県</v>
      </c>
      <c r="X104" s="445" t="str">
        <f t="shared" si="18"/>
        <v>〃</v>
      </c>
      <c r="Y104" s="445"/>
      <c r="Z104" s="445"/>
      <c r="AA104" s="445"/>
      <c r="AB104" s="457" t="str">
        <f>IFERROR(VLOOKUP(V104,基特!$F$6:$L$496,7,0),"")</f>
        <v>浜松市</v>
      </c>
      <c r="AC104" s="457"/>
      <c r="AD104" s="457"/>
      <c r="AE104" s="457"/>
      <c r="AF104" s="147">
        <f t="shared" si="23"/>
        <v>159</v>
      </c>
      <c r="AG104" s="148" t="str">
        <f>IFERROR(VLOOKUP(AF104,基特!$F$6:$L$496,4,0),"")</f>
        <v>岡山県</v>
      </c>
      <c r="AH104" s="445" t="str">
        <f t="shared" si="19"/>
        <v>〃</v>
      </c>
      <c r="AI104" s="445"/>
      <c r="AJ104" s="445"/>
      <c r="AK104" s="445"/>
      <c r="AL104" s="456" t="str">
        <f>IFERROR(VLOOKUP(AF104,基特!$F$6:$L$496,7,0),"")</f>
        <v>笠岡市</v>
      </c>
      <c r="AM104" s="456"/>
      <c r="AN104" s="456"/>
      <c r="AO104" s="456"/>
    </row>
    <row r="105" spans="2:41" ht="15.95" customHeight="1" x14ac:dyDescent="0.15">
      <c r="B105" s="147">
        <f t="shared" si="20"/>
        <v>10</v>
      </c>
      <c r="C105" s="148" t="str">
        <f>IFERROR(VLOOKUP(B105,基特!$F$6:$L$496,4,0),"")</f>
        <v>青森県</v>
      </c>
      <c r="D105" s="445" t="str">
        <f t="shared" si="16"/>
        <v>〃</v>
      </c>
      <c r="E105" s="445"/>
      <c r="F105" s="445"/>
      <c r="G105" s="445"/>
      <c r="H105" s="457" t="str">
        <f>IFERROR(VLOOKUP(B105,基特!$F$6:$L$496,7,0),"")</f>
        <v>八戸市</v>
      </c>
      <c r="I105" s="457"/>
      <c r="J105" s="457"/>
      <c r="K105" s="457"/>
      <c r="L105" s="147">
        <f t="shared" si="21"/>
        <v>60</v>
      </c>
      <c r="M105" s="148" t="str">
        <f>IFERROR(VLOOKUP(L105,基特!$F$6:$L$496,4,0),"")</f>
        <v>千葉県</v>
      </c>
      <c r="N105" s="445" t="str">
        <f t="shared" si="17"/>
        <v>〃</v>
      </c>
      <c r="O105" s="445"/>
      <c r="P105" s="445"/>
      <c r="Q105" s="445"/>
      <c r="R105" s="457" t="str">
        <f>IFERROR(VLOOKUP(L105,基特!$F$6:$L$496,7,0),"")</f>
        <v>市川市</v>
      </c>
      <c r="S105" s="457"/>
      <c r="T105" s="457"/>
      <c r="U105" s="457"/>
      <c r="V105" s="147">
        <f t="shared" si="22"/>
        <v>110</v>
      </c>
      <c r="W105" s="148" t="str">
        <f>IFERROR(VLOOKUP(V105,基特!$F$6:$L$496,4,0),"")</f>
        <v>静岡県</v>
      </c>
      <c r="X105" s="445" t="str">
        <f t="shared" si="18"/>
        <v>〃</v>
      </c>
      <c r="Y105" s="445"/>
      <c r="Z105" s="445"/>
      <c r="AA105" s="445"/>
      <c r="AB105" s="457" t="str">
        <f>IFERROR(VLOOKUP(V105,基特!$F$6:$L$496,7,0),"")</f>
        <v>沼津市</v>
      </c>
      <c r="AC105" s="457"/>
      <c r="AD105" s="457"/>
      <c r="AE105" s="457"/>
      <c r="AF105" s="147">
        <f t="shared" si="23"/>
        <v>160</v>
      </c>
      <c r="AG105" s="148" t="str">
        <f>IFERROR(VLOOKUP(AF105,基特!$F$6:$L$496,4,0),"")</f>
        <v>広島県</v>
      </c>
      <c r="AH105" s="445" t="str">
        <f t="shared" si="19"/>
        <v>広島県</v>
      </c>
      <c r="AI105" s="445"/>
      <c r="AJ105" s="445"/>
      <c r="AK105" s="445"/>
      <c r="AL105" s="456" t="str">
        <f>IFERROR(VLOOKUP(AF105,基特!$F$6:$L$496,7,0),"")</f>
        <v>広島県</v>
      </c>
      <c r="AM105" s="456"/>
      <c r="AN105" s="456"/>
      <c r="AO105" s="456"/>
    </row>
    <row r="106" spans="2:41" ht="15.95" customHeight="1" x14ac:dyDescent="0.15">
      <c r="B106" s="147">
        <f t="shared" si="20"/>
        <v>11</v>
      </c>
      <c r="C106" s="148" t="str">
        <f>IFERROR(VLOOKUP(B106,基特!$F$6:$L$496,4,0),"")</f>
        <v>岩手県</v>
      </c>
      <c r="D106" s="445" t="str">
        <f t="shared" si="16"/>
        <v>岩手県</v>
      </c>
      <c r="E106" s="445"/>
      <c r="F106" s="445"/>
      <c r="G106" s="445"/>
      <c r="H106" s="457" t="str">
        <f>IFERROR(VLOOKUP(B106,基特!$F$6:$L$496,7,0),"")</f>
        <v>岩手県</v>
      </c>
      <c r="I106" s="457"/>
      <c r="J106" s="457"/>
      <c r="K106" s="457"/>
      <c r="L106" s="147">
        <f t="shared" si="21"/>
        <v>61</v>
      </c>
      <c r="M106" s="148" t="str">
        <f>IFERROR(VLOOKUP(L106,基特!$F$6:$L$496,4,0),"")</f>
        <v>千葉県</v>
      </c>
      <c r="N106" s="445" t="str">
        <f t="shared" si="17"/>
        <v>〃</v>
      </c>
      <c r="O106" s="445"/>
      <c r="P106" s="445"/>
      <c r="Q106" s="445"/>
      <c r="R106" s="457" t="str">
        <f>IFERROR(VLOOKUP(L106,基特!$F$6:$L$496,7,0),"")</f>
        <v>松戸市</v>
      </c>
      <c r="S106" s="457"/>
      <c r="T106" s="457"/>
      <c r="U106" s="457"/>
      <c r="V106" s="147">
        <f t="shared" si="22"/>
        <v>111</v>
      </c>
      <c r="W106" s="148" t="str">
        <f>IFERROR(VLOOKUP(V106,基特!$F$6:$L$496,4,0),"")</f>
        <v>静岡県</v>
      </c>
      <c r="X106" s="445" t="str">
        <f t="shared" si="18"/>
        <v>〃</v>
      </c>
      <c r="Y106" s="445"/>
      <c r="Z106" s="445"/>
      <c r="AA106" s="445"/>
      <c r="AB106" s="457" t="str">
        <f>IFERROR(VLOOKUP(V106,基特!$F$6:$L$496,7,0),"")</f>
        <v>富士宮市</v>
      </c>
      <c r="AC106" s="457"/>
      <c r="AD106" s="457"/>
      <c r="AE106" s="457"/>
      <c r="AF106" s="147">
        <f t="shared" si="23"/>
        <v>161</v>
      </c>
      <c r="AG106" s="148" t="str">
        <f>IFERROR(VLOOKUP(AF106,基特!$F$6:$L$496,4,0),"")</f>
        <v>広島県</v>
      </c>
      <c r="AH106" s="445" t="str">
        <f t="shared" si="19"/>
        <v>〃</v>
      </c>
      <c r="AI106" s="445"/>
      <c r="AJ106" s="445"/>
      <c r="AK106" s="445"/>
      <c r="AL106" s="456" t="str">
        <f>IFERROR(VLOOKUP(AF106,基特!$F$6:$L$496,7,0),"")</f>
        <v>広島市</v>
      </c>
      <c r="AM106" s="456"/>
      <c r="AN106" s="456"/>
      <c r="AO106" s="456"/>
    </row>
    <row r="107" spans="2:41" s="102" customFormat="1" ht="15.95" customHeight="1" x14ac:dyDescent="0.15">
      <c r="B107" s="147">
        <f t="shared" si="20"/>
        <v>12</v>
      </c>
      <c r="C107" s="148" t="str">
        <f>IFERROR(VLOOKUP(B107,基特!$F$6:$L$496,4,0),"")</f>
        <v>岩手県</v>
      </c>
      <c r="D107" s="445" t="str">
        <f t="shared" si="16"/>
        <v>〃</v>
      </c>
      <c r="E107" s="445"/>
      <c r="F107" s="445"/>
      <c r="G107" s="445"/>
      <c r="H107" s="457" t="str">
        <f>IFERROR(VLOOKUP(B107,基特!$F$6:$L$496,7,0),"")</f>
        <v>盛岡市</v>
      </c>
      <c r="I107" s="457"/>
      <c r="J107" s="457"/>
      <c r="K107" s="457"/>
      <c r="L107" s="147">
        <f t="shared" si="21"/>
        <v>62</v>
      </c>
      <c r="M107" s="148" t="str">
        <f>IFERROR(VLOOKUP(L107,基特!$F$6:$L$496,4,0),"")</f>
        <v>千葉県</v>
      </c>
      <c r="N107" s="445" t="str">
        <f t="shared" si="17"/>
        <v>〃</v>
      </c>
      <c r="O107" s="445"/>
      <c r="P107" s="445"/>
      <c r="Q107" s="445"/>
      <c r="R107" s="457" t="str">
        <f>IFERROR(VLOOKUP(L107,基特!$F$6:$L$496,7,0),"")</f>
        <v>柏市</v>
      </c>
      <c r="S107" s="457"/>
      <c r="T107" s="457"/>
      <c r="U107" s="457"/>
      <c r="V107" s="147">
        <f t="shared" si="22"/>
        <v>112</v>
      </c>
      <c r="W107" s="148" t="str">
        <f>IFERROR(VLOOKUP(V107,基特!$F$6:$L$496,4,0),"")</f>
        <v>静岡県</v>
      </c>
      <c r="X107" s="445" t="str">
        <f t="shared" si="18"/>
        <v>〃</v>
      </c>
      <c r="Y107" s="445"/>
      <c r="Z107" s="445"/>
      <c r="AA107" s="445"/>
      <c r="AB107" s="457" t="str">
        <f>IFERROR(VLOOKUP(V107,基特!$F$6:$L$496,7,0),"")</f>
        <v>富士市</v>
      </c>
      <c r="AC107" s="457"/>
      <c r="AD107" s="457"/>
      <c r="AE107" s="457"/>
      <c r="AF107" s="147">
        <f t="shared" si="23"/>
        <v>162</v>
      </c>
      <c r="AG107" s="148" t="str">
        <f>IFERROR(VLOOKUP(AF107,基特!$F$6:$L$496,4,0),"")</f>
        <v>広島県</v>
      </c>
      <c r="AH107" s="445" t="str">
        <f t="shared" si="19"/>
        <v>〃</v>
      </c>
      <c r="AI107" s="445"/>
      <c r="AJ107" s="445"/>
      <c r="AK107" s="445"/>
      <c r="AL107" s="456" t="str">
        <f>IFERROR(VLOOKUP(AF107,基特!$F$6:$L$496,7,0),"")</f>
        <v>福山市</v>
      </c>
      <c r="AM107" s="456"/>
      <c r="AN107" s="456"/>
      <c r="AO107" s="456"/>
    </row>
    <row r="108" spans="2:41" ht="15.95" customHeight="1" x14ac:dyDescent="0.15">
      <c r="B108" s="147">
        <f t="shared" si="20"/>
        <v>13</v>
      </c>
      <c r="C108" s="148" t="str">
        <f>IFERROR(VLOOKUP(B108,基特!$F$6:$L$496,4,0),"")</f>
        <v>宮城県</v>
      </c>
      <c r="D108" s="445" t="str">
        <f t="shared" si="16"/>
        <v>宮城県</v>
      </c>
      <c r="E108" s="445"/>
      <c r="F108" s="445"/>
      <c r="G108" s="445"/>
      <c r="H108" s="457" t="str">
        <f>IFERROR(VLOOKUP(B108,基特!$F$6:$L$496,7,0),"")</f>
        <v>宮城県</v>
      </c>
      <c r="I108" s="457"/>
      <c r="J108" s="457"/>
      <c r="K108" s="457"/>
      <c r="L108" s="147">
        <f t="shared" si="21"/>
        <v>63</v>
      </c>
      <c r="M108" s="148" t="str">
        <f>IFERROR(VLOOKUP(L108,基特!$F$6:$L$496,4,0),"")</f>
        <v>千葉県</v>
      </c>
      <c r="N108" s="445" t="str">
        <f t="shared" si="17"/>
        <v>〃</v>
      </c>
      <c r="O108" s="445"/>
      <c r="P108" s="445"/>
      <c r="Q108" s="445"/>
      <c r="R108" s="457" t="str">
        <f>IFERROR(VLOOKUP(L108,基特!$F$6:$L$496,7,0),"")</f>
        <v>市原市</v>
      </c>
      <c r="S108" s="457"/>
      <c r="T108" s="457"/>
      <c r="U108" s="457"/>
      <c r="V108" s="147">
        <f t="shared" si="22"/>
        <v>113</v>
      </c>
      <c r="W108" s="148" t="str">
        <f>IFERROR(VLOOKUP(V108,基特!$F$6:$L$496,4,0),"")</f>
        <v>静岡県</v>
      </c>
      <c r="X108" s="445" t="str">
        <f t="shared" si="18"/>
        <v>〃</v>
      </c>
      <c r="Y108" s="445"/>
      <c r="Z108" s="445"/>
      <c r="AA108" s="445"/>
      <c r="AB108" s="457" t="str">
        <f>IFERROR(VLOOKUP(V108,基特!$F$6:$L$496,7,0),"")</f>
        <v>焼津市</v>
      </c>
      <c r="AC108" s="457"/>
      <c r="AD108" s="457"/>
      <c r="AE108" s="457"/>
      <c r="AF108" s="147">
        <f t="shared" si="23"/>
        <v>163</v>
      </c>
      <c r="AG108" s="148" t="str">
        <f>IFERROR(VLOOKUP(AF108,基特!$F$6:$L$496,4,0),"")</f>
        <v>広島県</v>
      </c>
      <c r="AH108" s="445" t="str">
        <f t="shared" si="19"/>
        <v>〃</v>
      </c>
      <c r="AI108" s="445"/>
      <c r="AJ108" s="445"/>
      <c r="AK108" s="445"/>
      <c r="AL108" s="456" t="str">
        <f>IFERROR(VLOOKUP(AF108,基特!$F$6:$L$496,7,0),"")</f>
        <v>呉市</v>
      </c>
      <c r="AM108" s="456"/>
      <c r="AN108" s="456"/>
      <c r="AO108" s="456"/>
    </row>
    <row r="109" spans="2:41" ht="15.95" customHeight="1" x14ac:dyDescent="0.15">
      <c r="B109" s="147">
        <f t="shared" si="20"/>
        <v>14</v>
      </c>
      <c r="C109" s="148" t="str">
        <f>IFERROR(VLOOKUP(B109,基特!$F$6:$L$496,4,0),"")</f>
        <v>宮城県</v>
      </c>
      <c r="D109" s="445" t="str">
        <f t="shared" si="16"/>
        <v>〃</v>
      </c>
      <c r="E109" s="445"/>
      <c r="F109" s="445"/>
      <c r="G109" s="445"/>
      <c r="H109" s="457" t="str">
        <f>IFERROR(VLOOKUP(B109,基特!$F$6:$L$496,7,0),"")</f>
        <v>仙台市</v>
      </c>
      <c r="I109" s="457"/>
      <c r="J109" s="457"/>
      <c r="K109" s="457"/>
      <c r="L109" s="147">
        <f t="shared" si="21"/>
        <v>64</v>
      </c>
      <c r="M109" s="148" t="str">
        <f>IFERROR(VLOOKUP(L109,基特!$F$6:$L$496,4,0),"")</f>
        <v>千葉県</v>
      </c>
      <c r="N109" s="445" t="str">
        <f t="shared" si="17"/>
        <v>〃</v>
      </c>
      <c r="O109" s="445"/>
      <c r="P109" s="445"/>
      <c r="Q109" s="445"/>
      <c r="R109" s="457" t="str">
        <f>IFERROR(VLOOKUP(L109,基特!$F$6:$L$496,7,0),"")</f>
        <v>佐倉市</v>
      </c>
      <c r="S109" s="457"/>
      <c r="T109" s="457"/>
      <c r="U109" s="457"/>
      <c r="V109" s="147">
        <f t="shared" si="22"/>
        <v>114</v>
      </c>
      <c r="W109" s="148" t="str">
        <f>IFERROR(VLOOKUP(V109,基特!$F$6:$L$496,4,0),"")</f>
        <v>愛知県</v>
      </c>
      <c r="X109" s="445" t="str">
        <f t="shared" si="18"/>
        <v>愛知県</v>
      </c>
      <c r="Y109" s="445"/>
      <c r="Z109" s="445"/>
      <c r="AA109" s="445"/>
      <c r="AB109" s="457" t="str">
        <f>IFERROR(VLOOKUP(V109,基特!$F$6:$L$496,7,0),"")</f>
        <v>豊橋市</v>
      </c>
      <c r="AC109" s="457"/>
      <c r="AD109" s="457"/>
      <c r="AE109" s="457"/>
      <c r="AF109" s="147">
        <f t="shared" si="23"/>
        <v>164</v>
      </c>
      <c r="AG109" s="148" t="str">
        <f>IFERROR(VLOOKUP(AF109,基特!$F$6:$L$496,4,0),"")</f>
        <v>広島県</v>
      </c>
      <c r="AH109" s="445" t="str">
        <f t="shared" si="19"/>
        <v>〃</v>
      </c>
      <c r="AI109" s="445"/>
      <c r="AJ109" s="445"/>
      <c r="AK109" s="445"/>
      <c r="AL109" s="456" t="str">
        <f>IFERROR(VLOOKUP(AF109,基特!$F$6:$L$496,7,0),"")</f>
        <v>三原市</v>
      </c>
      <c r="AM109" s="456"/>
      <c r="AN109" s="456"/>
      <c r="AO109" s="456"/>
    </row>
    <row r="110" spans="2:41" ht="15.95" customHeight="1" x14ac:dyDescent="0.15">
      <c r="B110" s="147">
        <f t="shared" si="20"/>
        <v>15</v>
      </c>
      <c r="C110" s="148" t="str">
        <f>IFERROR(VLOOKUP(B110,基特!$F$6:$L$496,4,0),"")</f>
        <v>宮城県</v>
      </c>
      <c r="D110" s="445" t="str">
        <f t="shared" si="16"/>
        <v>〃</v>
      </c>
      <c r="E110" s="445"/>
      <c r="F110" s="445"/>
      <c r="G110" s="445"/>
      <c r="H110" s="457" t="str">
        <f>IFERROR(VLOOKUP(B110,基特!$F$6:$L$496,7,0),"")</f>
        <v>石巻市</v>
      </c>
      <c r="I110" s="457"/>
      <c r="J110" s="457"/>
      <c r="K110" s="457"/>
      <c r="L110" s="147">
        <f t="shared" si="21"/>
        <v>65</v>
      </c>
      <c r="M110" s="148" t="str">
        <f>IFERROR(VLOOKUP(L110,基特!$F$6:$L$496,4,0),"")</f>
        <v>千葉県</v>
      </c>
      <c r="N110" s="445" t="str">
        <f t="shared" si="17"/>
        <v>〃</v>
      </c>
      <c r="O110" s="445"/>
      <c r="P110" s="445"/>
      <c r="Q110" s="445"/>
      <c r="R110" s="457" t="str">
        <f>IFERROR(VLOOKUP(L110,基特!$F$6:$L$496,7,0),"")</f>
        <v>木更津市</v>
      </c>
      <c r="S110" s="457"/>
      <c r="T110" s="457"/>
      <c r="U110" s="457"/>
      <c r="V110" s="147">
        <f t="shared" si="22"/>
        <v>115</v>
      </c>
      <c r="W110" s="148" t="str">
        <f>IFERROR(VLOOKUP(V110,基特!$F$6:$L$496,4,0),"")</f>
        <v>愛知県</v>
      </c>
      <c r="X110" s="445" t="str">
        <f t="shared" si="18"/>
        <v>〃</v>
      </c>
      <c r="Y110" s="445"/>
      <c r="Z110" s="445"/>
      <c r="AA110" s="445"/>
      <c r="AB110" s="457" t="str">
        <f>IFERROR(VLOOKUP(V110,基特!$F$6:$L$496,7,0),"")</f>
        <v>岡崎市</v>
      </c>
      <c r="AC110" s="457"/>
      <c r="AD110" s="457"/>
      <c r="AE110" s="457"/>
      <c r="AF110" s="147">
        <f t="shared" si="23"/>
        <v>165</v>
      </c>
      <c r="AG110" s="148" t="str">
        <f>IFERROR(VLOOKUP(AF110,基特!$F$6:$L$496,4,0),"")</f>
        <v>広島県</v>
      </c>
      <c r="AH110" s="445" t="str">
        <f t="shared" si="19"/>
        <v>〃</v>
      </c>
      <c r="AI110" s="445"/>
      <c r="AJ110" s="445"/>
      <c r="AK110" s="445"/>
      <c r="AL110" s="456" t="str">
        <f>IFERROR(VLOOKUP(AF110,基特!$F$6:$L$496,7,0),"")</f>
        <v>尾道市</v>
      </c>
      <c r="AM110" s="456"/>
      <c r="AN110" s="456"/>
      <c r="AO110" s="456"/>
    </row>
    <row r="111" spans="2:41" ht="15.95" customHeight="1" x14ac:dyDescent="0.15">
      <c r="B111" s="147">
        <f t="shared" si="20"/>
        <v>16</v>
      </c>
      <c r="C111" s="148" t="str">
        <f>IFERROR(VLOOKUP(B111,基特!$F$6:$L$496,4,0),"")</f>
        <v>宮城県</v>
      </c>
      <c r="D111" s="445" t="str">
        <f t="shared" si="16"/>
        <v>〃</v>
      </c>
      <c r="E111" s="445"/>
      <c r="F111" s="445"/>
      <c r="G111" s="445"/>
      <c r="H111" s="457" t="str">
        <f>IFERROR(VLOOKUP(B111,基特!$F$6:$L$496,7,0),"")</f>
        <v>塩竈市</v>
      </c>
      <c r="I111" s="457"/>
      <c r="J111" s="457"/>
      <c r="K111" s="457"/>
      <c r="L111" s="147">
        <f t="shared" si="21"/>
        <v>66</v>
      </c>
      <c r="M111" s="148" t="str">
        <f>IFERROR(VLOOKUP(L111,基特!$F$6:$L$496,4,0),"")</f>
        <v>千葉県</v>
      </c>
      <c r="N111" s="445" t="str">
        <f t="shared" si="17"/>
        <v>〃</v>
      </c>
      <c r="O111" s="445"/>
      <c r="P111" s="445"/>
      <c r="Q111" s="445"/>
      <c r="R111" s="457" t="str">
        <f>IFERROR(VLOOKUP(L111,基特!$F$6:$L$496,7,0),"")</f>
        <v>成田市</v>
      </c>
      <c r="S111" s="457"/>
      <c r="T111" s="457"/>
      <c r="U111" s="457"/>
      <c r="V111" s="147">
        <f t="shared" si="22"/>
        <v>116</v>
      </c>
      <c r="W111" s="148" t="str">
        <f>IFERROR(VLOOKUP(V111,基特!$F$6:$L$496,4,0),"")</f>
        <v>愛知県</v>
      </c>
      <c r="X111" s="445" t="str">
        <f t="shared" si="18"/>
        <v>〃</v>
      </c>
      <c r="Y111" s="445"/>
      <c r="Z111" s="445"/>
      <c r="AA111" s="445"/>
      <c r="AB111" s="457" t="str">
        <f>IFERROR(VLOOKUP(V111,基特!$F$6:$L$496,7,0),"")</f>
        <v>一宮市</v>
      </c>
      <c r="AC111" s="457"/>
      <c r="AD111" s="457"/>
      <c r="AE111" s="457"/>
      <c r="AF111" s="147">
        <f t="shared" si="23"/>
        <v>166</v>
      </c>
      <c r="AG111" s="148" t="str">
        <f>IFERROR(VLOOKUP(AF111,基特!$F$6:$L$496,4,0),"")</f>
        <v>広島県</v>
      </c>
      <c r="AH111" s="445" t="str">
        <f t="shared" si="19"/>
        <v>〃</v>
      </c>
      <c r="AI111" s="445"/>
      <c r="AJ111" s="445"/>
      <c r="AK111" s="445"/>
      <c r="AL111" s="456" t="str">
        <f>IFERROR(VLOOKUP(AF111,基特!$F$6:$L$496,7,0),"")</f>
        <v>東広島市</v>
      </c>
      <c r="AM111" s="456"/>
      <c r="AN111" s="456"/>
      <c r="AO111" s="456"/>
    </row>
    <row r="112" spans="2:41" s="102" customFormat="1" ht="15.95" customHeight="1" x14ac:dyDescent="0.15">
      <c r="B112" s="147">
        <f t="shared" si="20"/>
        <v>17</v>
      </c>
      <c r="C112" s="148" t="str">
        <f>IFERROR(VLOOKUP(B112,基特!$F$6:$L$496,4,0),"")</f>
        <v>宮城県</v>
      </c>
      <c r="D112" s="445" t="str">
        <f t="shared" si="16"/>
        <v>〃</v>
      </c>
      <c r="E112" s="445"/>
      <c r="F112" s="445"/>
      <c r="G112" s="445"/>
      <c r="H112" s="457" t="str">
        <f>IFERROR(VLOOKUP(B112,基特!$F$6:$L$496,7,0),"")</f>
        <v>大崎市</v>
      </c>
      <c r="I112" s="457"/>
      <c r="J112" s="457"/>
      <c r="K112" s="457"/>
      <c r="L112" s="147">
        <f t="shared" si="21"/>
        <v>67</v>
      </c>
      <c r="M112" s="148" t="str">
        <f>IFERROR(VLOOKUP(L112,基特!$F$6:$L$496,4,0),"")</f>
        <v>千葉県</v>
      </c>
      <c r="N112" s="445" t="str">
        <f t="shared" si="17"/>
        <v>〃</v>
      </c>
      <c r="O112" s="445"/>
      <c r="P112" s="445"/>
      <c r="Q112" s="445"/>
      <c r="R112" s="457" t="str">
        <f>IFERROR(VLOOKUP(L112,基特!$F$6:$L$496,7,0),"")</f>
        <v>習志野市</v>
      </c>
      <c r="S112" s="457"/>
      <c r="T112" s="457"/>
      <c r="U112" s="457"/>
      <c r="V112" s="147">
        <f t="shared" si="22"/>
        <v>117</v>
      </c>
      <c r="W112" s="148" t="str">
        <f>IFERROR(VLOOKUP(V112,基特!$F$6:$L$496,4,0),"")</f>
        <v>愛知県</v>
      </c>
      <c r="X112" s="445" t="str">
        <f t="shared" si="18"/>
        <v>〃</v>
      </c>
      <c r="Y112" s="445"/>
      <c r="Z112" s="445"/>
      <c r="AA112" s="445"/>
      <c r="AB112" s="457" t="str">
        <f>IFERROR(VLOOKUP(V112,基特!$F$6:$L$496,7,0),"")</f>
        <v>春日井市</v>
      </c>
      <c r="AC112" s="457"/>
      <c r="AD112" s="457"/>
      <c r="AE112" s="457"/>
      <c r="AF112" s="147">
        <f t="shared" si="23"/>
        <v>167</v>
      </c>
      <c r="AG112" s="148" t="str">
        <f>IFERROR(VLOOKUP(AF112,基特!$F$6:$L$496,4,0),"")</f>
        <v>広島県</v>
      </c>
      <c r="AH112" s="445" t="str">
        <f t="shared" si="19"/>
        <v>〃</v>
      </c>
      <c r="AI112" s="445"/>
      <c r="AJ112" s="445"/>
      <c r="AK112" s="445"/>
      <c r="AL112" s="456" t="str">
        <f>IFERROR(VLOOKUP(AF112,基特!$F$6:$L$496,7,0),"")</f>
        <v>廿日市市</v>
      </c>
      <c r="AM112" s="456"/>
      <c r="AN112" s="456"/>
      <c r="AO112" s="456"/>
    </row>
    <row r="113" spans="2:41" ht="15.95" customHeight="1" x14ac:dyDescent="0.15">
      <c r="B113" s="147">
        <f t="shared" si="20"/>
        <v>18</v>
      </c>
      <c r="C113" s="148" t="str">
        <f>IFERROR(VLOOKUP(B113,基特!$F$6:$L$496,4,0),"")</f>
        <v>秋田県</v>
      </c>
      <c r="D113" s="445" t="str">
        <f t="shared" si="16"/>
        <v>秋田県</v>
      </c>
      <c r="E113" s="445"/>
      <c r="F113" s="445"/>
      <c r="G113" s="445"/>
      <c r="H113" s="457" t="str">
        <f>IFERROR(VLOOKUP(B113,基特!$F$6:$L$496,7,0),"")</f>
        <v>秋田市</v>
      </c>
      <c r="I113" s="457"/>
      <c r="J113" s="457"/>
      <c r="K113" s="457"/>
      <c r="L113" s="147">
        <f t="shared" si="21"/>
        <v>68</v>
      </c>
      <c r="M113" s="148" t="str">
        <f>IFERROR(VLOOKUP(L113,基特!$F$6:$L$496,4,0),"")</f>
        <v>千葉県</v>
      </c>
      <c r="N113" s="445" t="str">
        <f t="shared" si="17"/>
        <v>〃</v>
      </c>
      <c r="O113" s="445"/>
      <c r="P113" s="445"/>
      <c r="Q113" s="445"/>
      <c r="R113" s="457" t="str">
        <f>IFERROR(VLOOKUP(L113,基特!$F$6:$L$496,7,0),"")</f>
        <v>流山市</v>
      </c>
      <c r="S113" s="457"/>
      <c r="T113" s="457"/>
      <c r="U113" s="457"/>
      <c r="V113" s="147">
        <f t="shared" si="22"/>
        <v>118</v>
      </c>
      <c r="W113" s="148" t="str">
        <f>IFERROR(VLOOKUP(V113,基特!$F$6:$L$496,4,0),"")</f>
        <v>愛知県</v>
      </c>
      <c r="X113" s="445" t="str">
        <f t="shared" si="18"/>
        <v>〃</v>
      </c>
      <c r="Y113" s="445"/>
      <c r="Z113" s="445"/>
      <c r="AA113" s="445"/>
      <c r="AB113" s="457" t="str">
        <f>IFERROR(VLOOKUP(V113,基特!$F$6:$L$496,7,0),"")</f>
        <v>豊田市</v>
      </c>
      <c r="AC113" s="457"/>
      <c r="AD113" s="457"/>
      <c r="AE113" s="457"/>
      <c r="AF113" s="147">
        <f t="shared" si="23"/>
        <v>168</v>
      </c>
      <c r="AG113" s="148" t="str">
        <f>IFERROR(VLOOKUP(AF113,基特!$F$6:$L$496,4,0),"")</f>
        <v>山口県</v>
      </c>
      <c r="AH113" s="445" t="str">
        <f t="shared" si="19"/>
        <v>山口県</v>
      </c>
      <c r="AI113" s="445"/>
      <c r="AJ113" s="445"/>
      <c r="AK113" s="445"/>
      <c r="AL113" s="456" t="str">
        <f>IFERROR(VLOOKUP(AF113,基特!$F$6:$L$496,7,0),"")</f>
        <v>山口県</v>
      </c>
      <c r="AM113" s="456"/>
      <c r="AN113" s="456"/>
      <c r="AO113" s="456"/>
    </row>
    <row r="114" spans="2:41" ht="15.95" customHeight="1" x14ac:dyDescent="0.15">
      <c r="B114" s="147">
        <f t="shared" si="20"/>
        <v>19</v>
      </c>
      <c r="C114" s="148" t="str">
        <f>IFERROR(VLOOKUP(B114,基特!$F$6:$L$496,4,0),"")</f>
        <v>秋田県</v>
      </c>
      <c r="D114" s="445" t="str">
        <f t="shared" si="16"/>
        <v>〃</v>
      </c>
      <c r="E114" s="445"/>
      <c r="F114" s="445"/>
      <c r="G114" s="445"/>
      <c r="H114" s="457" t="str">
        <f>IFERROR(VLOOKUP(B114,基特!$F$6:$L$496,7,0),"")</f>
        <v>横手市</v>
      </c>
      <c r="I114" s="457"/>
      <c r="J114" s="457"/>
      <c r="K114" s="457"/>
      <c r="L114" s="147">
        <f t="shared" si="21"/>
        <v>69</v>
      </c>
      <c r="M114" s="148" t="str">
        <f>IFERROR(VLOOKUP(L114,基特!$F$6:$L$496,4,0),"")</f>
        <v>千葉県</v>
      </c>
      <c r="N114" s="445" t="str">
        <f t="shared" si="17"/>
        <v>〃</v>
      </c>
      <c r="O114" s="445"/>
      <c r="P114" s="445"/>
      <c r="Q114" s="445"/>
      <c r="R114" s="457" t="str">
        <f>IFERROR(VLOOKUP(L114,基特!$F$6:$L$496,7,0),"")</f>
        <v>我孫子市</v>
      </c>
      <c r="S114" s="457"/>
      <c r="T114" s="457"/>
      <c r="U114" s="457"/>
      <c r="V114" s="147">
        <f t="shared" si="22"/>
        <v>119</v>
      </c>
      <c r="W114" s="148" t="str">
        <f>IFERROR(VLOOKUP(V114,基特!$F$6:$L$496,4,0),"")</f>
        <v>三重県</v>
      </c>
      <c r="X114" s="445" t="str">
        <f t="shared" si="18"/>
        <v>三重県</v>
      </c>
      <c r="Y114" s="445"/>
      <c r="Z114" s="445"/>
      <c r="AA114" s="445"/>
      <c r="AB114" s="457" t="str">
        <f>IFERROR(VLOOKUP(V114,基特!$F$6:$L$496,7,0),"")</f>
        <v>三重県</v>
      </c>
      <c r="AC114" s="457"/>
      <c r="AD114" s="457"/>
      <c r="AE114" s="457"/>
      <c r="AF114" s="147">
        <f t="shared" si="23"/>
        <v>169</v>
      </c>
      <c r="AG114" s="148" t="str">
        <f>IFERROR(VLOOKUP(AF114,基特!$F$6:$L$496,4,0),"")</f>
        <v>山口県</v>
      </c>
      <c r="AH114" s="445" t="str">
        <f t="shared" si="19"/>
        <v>〃</v>
      </c>
      <c r="AI114" s="445"/>
      <c r="AJ114" s="445"/>
      <c r="AK114" s="445"/>
      <c r="AL114" s="456" t="str">
        <f>IFERROR(VLOOKUP(AF114,基特!$F$6:$L$496,7,0),"")</f>
        <v>下関市</v>
      </c>
      <c r="AM114" s="456"/>
      <c r="AN114" s="456"/>
      <c r="AO114" s="456"/>
    </row>
    <row r="115" spans="2:41" ht="15.95" customHeight="1" x14ac:dyDescent="0.15">
      <c r="B115" s="147">
        <f t="shared" si="20"/>
        <v>20</v>
      </c>
      <c r="C115" s="148" t="str">
        <f>IFERROR(VLOOKUP(B115,基特!$F$6:$L$496,4,0),"")</f>
        <v>山形県</v>
      </c>
      <c r="D115" s="445" t="str">
        <f t="shared" si="16"/>
        <v>山形県</v>
      </c>
      <c r="E115" s="445"/>
      <c r="F115" s="445"/>
      <c r="G115" s="445"/>
      <c r="H115" s="457" t="str">
        <f>IFERROR(VLOOKUP(B115,基特!$F$6:$L$496,7,0),"")</f>
        <v>山形県</v>
      </c>
      <c r="I115" s="457"/>
      <c r="J115" s="457"/>
      <c r="K115" s="457"/>
      <c r="L115" s="147">
        <f t="shared" si="21"/>
        <v>70</v>
      </c>
      <c r="M115" s="148" t="str">
        <f>IFERROR(VLOOKUP(L115,基特!$F$6:$L$496,4,0),"")</f>
        <v>千葉県</v>
      </c>
      <c r="N115" s="445" t="str">
        <f t="shared" si="17"/>
        <v>〃</v>
      </c>
      <c r="O115" s="445"/>
      <c r="P115" s="445"/>
      <c r="Q115" s="445"/>
      <c r="R115" s="457" t="str">
        <f>IFERROR(VLOOKUP(L115,基特!$F$6:$L$496,7,0),"")</f>
        <v>浦安市</v>
      </c>
      <c r="S115" s="457"/>
      <c r="T115" s="457"/>
      <c r="U115" s="457"/>
      <c r="V115" s="147">
        <f t="shared" si="22"/>
        <v>120</v>
      </c>
      <c r="W115" s="148" t="str">
        <f>IFERROR(VLOOKUP(V115,基特!$F$6:$L$496,4,0),"")</f>
        <v>三重県</v>
      </c>
      <c r="X115" s="445" t="str">
        <f t="shared" si="18"/>
        <v>〃</v>
      </c>
      <c r="Y115" s="445"/>
      <c r="Z115" s="445"/>
      <c r="AA115" s="445"/>
      <c r="AB115" s="457" t="str">
        <f>IFERROR(VLOOKUP(V115,基特!$F$6:$L$496,7,0),"")</f>
        <v>四日市市</v>
      </c>
      <c r="AC115" s="457"/>
      <c r="AD115" s="457"/>
      <c r="AE115" s="457"/>
      <c r="AF115" s="147">
        <f t="shared" si="23"/>
        <v>170</v>
      </c>
      <c r="AG115" s="148" t="str">
        <f>IFERROR(VLOOKUP(AF115,基特!$F$6:$L$496,4,0),"")</f>
        <v>山口県</v>
      </c>
      <c r="AH115" s="445" t="str">
        <f t="shared" si="19"/>
        <v>〃</v>
      </c>
      <c r="AI115" s="445"/>
      <c r="AJ115" s="445"/>
      <c r="AK115" s="445"/>
      <c r="AL115" s="456" t="str">
        <f>IFERROR(VLOOKUP(AF115,基特!$F$6:$L$496,7,0),"")</f>
        <v>宇部市</v>
      </c>
      <c r="AM115" s="456"/>
      <c r="AN115" s="456"/>
      <c r="AO115" s="456"/>
    </row>
    <row r="116" spans="2:41" ht="15.95" customHeight="1" x14ac:dyDescent="0.15">
      <c r="B116" s="147">
        <f t="shared" si="20"/>
        <v>21</v>
      </c>
      <c r="C116" s="148" t="str">
        <f>IFERROR(VLOOKUP(B116,基特!$F$6:$L$496,4,0),"")</f>
        <v>山形県</v>
      </c>
      <c r="D116" s="445" t="str">
        <f t="shared" si="16"/>
        <v>〃</v>
      </c>
      <c r="E116" s="445"/>
      <c r="F116" s="445"/>
      <c r="G116" s="445"/>
      <c r="H116" s="457" t="str">
        <f>IFERROR(VLOOKUP(B116,基特!$F$6:$L$496,7,0),"")</f>
        <v>山形市</v>
      </c>
      <c r="I116" s="457"/>
      <c r="J116" s="457"/>
      <c r="K116" s="457"/>
      <c r="L116" s="147">
        <f t="shared" si="21"/>
        <v>71</v>
      </c>
      <c r="M116" s="148" t="str">
        <f>IFERROR(VLOOKUP(L116,基特!$F$6:$L$496,4,0),"")</f>
        <v>東京都</v>
      </c>
      <c r="N116" s="445" t="str">
        <f t="shared" si="17"/>
        <v>東京都</v>
      </c>
      <c r="O116" s="445"/>
      <c r="P116" s="445"/>
      <c r="Q116" s="445"/>
      <c r="R116" s="457" t="str">
        <f>IFERROR(VLOOKUP(L116,基特!$F$6:$L$496,7,0),"")</f>
        <v>千代田区</v>
      </c>
      <c r="S116" s="457"/>
      <c r="T116" s="457"/>
      <c r="U116" s="457"/>
      <c r="V116" s="147">
        <f t="shared" si="22"/>
        <v>121</v>
      </c>
      <c r="W116" s="148" t="str">
        <f>IFERROR(VLOOKUP(V116,基特!$F$6:$L$496,4,0),"")</f>
        <v>三重県</v>
      </c>
      <c r="X116" s="445" t="str">
        <f t="shared" si="18"/>
        <v>〃</v>
      </c>
      <c r="Y116" s="445"/>
      <c r="Z116" s="445"/>
      <c r="AA116" s="445"/>
      <c r="AB116" s="457" t="str">
        <f>IFERROR(VLOOKUP(V116,基特!$F$6:$L$496,7,0),"")</f>
        <v>津市</v>
      </c>
      <c r="AC116" s="457"/>
      <c r="AD116" s="457"/>
      <c r="AE116" s="457"/>
      <c r="AF116" s="147">
        <f t="shared" si="23"/>
        <v>171</v>
      </c>
      <c r="AG116" s="148" t="str">
        <f>IFERROR(VLOOKUP(AF116,基特!$F$6:$L$496,4,0),"")</f>
        <v>山口県</v>
      </c>
      <c r="AH116" s="445" t="str">
        <f t="shared" si="19"/>
        <v>〃</v>
      </c>
      <c r="AI116" s="445"/>
      <c r="AJ116" s="445"/>
      <c r="AK116" s="445"/>
      <c r="AL116" s="456" t="str">
        <f>IFERROR(VLOOKUP(AF116,基特!$F$6:$L$496,7,0),"")</f>
        <v>山口市</v>
      </c>
      <c r="AM116" s="456"/>
      <c r="AN116" s="456"/>
      <c r="AO116" s="456"/>
    </row>
    <row r="117" spans="2:41" s="102" customFormat="1" ht="15.95" customHeight="1" x14ac:dyDescent="0.15">
      <c r="B117" s="147">
        <f t="shared" si="20"/>
        <v>22</v>
      </c>
      <c r="C117" s="148" t="str">
        <f>IFERROR(VLOOKUP(B117,基特!$F$6:$L$496,4,0),"")</f>
        <v>福島県</v>
      </c>
      <c r="D117" s="445" t="str">
        <f t="shared" si="16"/>
        <v>福島県</v>
      </c>
      <c r="E117" s="445"/>
      <c r="F117" s="445"/>
      <c r="G117" s="445"/>
      <c r="H117" s="457" t="str">
        <f>IFERROR(VLOOKUP(B117,基特!$F$6:$L$496,7,0),"")</f>
        <v>福島県</v>
      </c>
      <c r="I117" s="457"/>
      <c r="J117" s="457"/>
      <c r="K117" s="457"/>
      <c r="L117" s="147">
        <f t="shared" si="21"/>
        <v>72</v>
      </c>
      <c r="M117" s="148" t="str">
        <f>IFERROR(VLOOKUP(L117,基特!$F$6:$L$496,4,0),"")</f>
        <v>東京都</v>
      </c>
      <c r="N117" s="445" t="str">
        <f t="shared" si="17"/>
        <v>〃</v>
      </c>
      <c r="O117" s="445"/>
      <c r="P117" s="445"/>
      <c r="Q117" s="445"/>
      <c r="R117" s="457" t="str">
        <f>IFERROR(VLOOKUP(L117,基特!$F$6:$L$496,7,0),"")</f>
        <v>港区</v>
      </c>
      <c r="S117" s="457"/>
      <c r="T117" s="457"/>
      <c r="U117" s="457"/>
      <c r="V117" s="147">
        <f t="shared" si="22"/>
        <v>122</v>
      </c>
      <c r="W117" s="148" t="str">
        <f>IFERROR(VLOOKUP(V117,基特!$F$6:$L$496,4,0),"")</f>
        <v>三重県</v>
      </c>
      <c r="X117" s="445" t="str">
        <f t="shared" si="18"/>
        <v>〃</v>
      </c>
      <c r="Y117" s="445"/>
      <c r="Z117" s="445"/>
      <c r="AA117" s="445"/>
      <c r="AB117" s="457" t="str">
        <f>IFERROR(VLOOKUP(V117,基特!$F$6:$L$496,7,0),"")</f>
        <v>松阪市</v>
      </c>
      <c r="AC117" s="457"/>
      <c r="AD117" s="457"/>
      <c r="AE117" s="457"/>
      <c r="AF117" s="147">
        <f t="shared" si="23"/>
        <v>172</v>
      </c>
      <c r="AG117" s="148" t="str">
        <f>IFERROR(VLOOKUP(AF117,基特!$F$6:$L$496,4,0),"")</f>
        <v>山口県</v>
      </c>
      <c r="AH117" s="445" t="str">
        <f t="shared" si="19"/>
        <v>〃</v>
      </c>
      <c r="AI117" s="445"/>
      <c r="AJ117" s="445"/>
      <c r="AK117" s="445"/>
      <c r="AL117" s="456" t="str">
        <f>IFERROR(VLOOKUP(AF117,基特!$F$6:$L$496,7,0),"")</f>
        <v>周南市</v>
      </c>
      <c r="AM117" s="456"/>
      <c r="AN117" s="456"/>
      <c r="AO117" s="456"/>
    </row>
    <row r="118" spans="2:41" ht="15.95" customHeight="1" x14ac:dyDescent="0.15">
      <c r="B118" s="147">
        <f t="shared" si="20"/>
        <v>23</v>
      </c>
      <c r="C118" s="148" t="str">
        <f>IFERROR(VLOOKUP(B118,基特!$F$6:$L$496,4,0),"")</f>
        <v>福島県</v>
      </c>
      <c r="D118" s="445" t="str">
        <f t="shared" si="16"/>
        <v>〃</v>
      </c>
      <c r="E118" s="445"/>
      <c r="F118" s="445"/>
      <c r="G118" s="445"/>
      <c r="H118" s="457" t="str">
        <f>IFERROR(VLOOKUP(B118,基特!$F$6:$L$496,7,0),"")</f>
        <v>福島市</v>
      </c>
      <c r="I118" s="457"/>
      <c r="J118" s="457"/>
      <c r="K118" s="457"/>
      <c r="L118" s="147">
        <f t="shared" si="21"/>
        <v>73</v>
      </c>
      <c r="M118" s="148" t="str">
        <f>IFERROR(VLOOKUP(L118,基特!$F$6:$L$496,4,0),"")</f>
        <v>東京都</v>
      </c>
      <c r="N118" s="445" t="str">
        <f t="shared" si="17"/>
        <v>〃</v>
      </c>
      <c r="O118" s="445"/>
      <c r="P118" s="445"/>
      <c r="Q118" s="445"/>
      <c r="R118" s="457" t="str">
        <f>IFERROR(VLOOKUP(L118,基特!$F$6:$L$496,7,0),"")</f>
        <v>江東区</v>
      </c>
      <c r="S118" s="457"/>
      <c r="T118" s="457"/>
      <c r="U118" s="457"/>
      <c r="V118" s="147">
        <f t="shared" si="22"/>
        <v>123</v>
      </c>
      <c r="W118" s="148" t="str">
        <f>IFERROR(VLOOKUP(V118,基特!$F$6:$L$496,4,0),"")</f>
        <v>三重県</v>
      </c>
      <c r="X118" s="445" t="str">
        <f t="shared" si="18"/>
        <v>〃</v>
      </c>
      <c r="Y118" s="445"/>
      <c r="Z118" s="445"/>
      <c r="AA118" s="445"/>
      <c r="AB118" s="457" t="str">
        <f>IFERROR(VLOOKUP(V118,基特!$F$6:$L$496,7,0),"")</f>
        <v>桑名市</v>
      </c>
      <c r="AC118" s="457"/>
      <c r="AD118" s="457"/>
      <c r="AE118" s="457"/>
      <c r="AF118" s="147">
        <f t="shared" si="23"/>
        <v>173</v>
      </c>
      <c r="AG118" s="148" t="str">
        <f>IFERROR(VLOOKUP(AF118,基特!$F$6:$L$496,4,0),"")</f>
        <v>山口県</v>
      </c>
      <c r="AH118" s="445" t="str">
        <f t="shared" si="19"/>
        <v>〃</v>
      </c>
      <c r="AI118" s="445"/>
      <c r="AJ118" s="445"/>
      <c r="AK118" s="445"/>
      <c r="AL118" s="456" t="str">
        <f>IFERROR(VLOOKUP(AF118,基特!$F$6:$L$496,7,0),"")</f>
        <v>萩市</v>
      </c>
      <c r="AM118" s="456"/>
      <c r="AN118" s="456"/>
      <c r="AO118" s="456"/>
    </row>
    <row r="119" spans="2:41" ht="15.95" customHeight="1" x14ac:dyDescent="0.15">
      <c r="B119" s="147">
        <f t="shared" si="20"/>
        <v>24</v>
      </c>
      <c r="C119" s="148" t="str">
        <f>IFERROR(VLOOKUP(B119,基特!$F$6:$L$496,4,0),"")</f>
        <v>福島県</v>
      </c>
      <c r="D119" s="445" t="str">
        <f t="shared" si="16"/>
        <v>〃</v>
      </c>
      <c r="E119" s="445"/>
      <c r="F119" s="445"/>
      <c r="G119" s="445"/>
      <c r="H119" s="457" t="str">
        <f>IFERROR(VLOOKUP(B119,基特!$F$6:$L$496,7,0),"")</f>
        <v>郡山市</v>
      </c>
      <c r="I119" s="457"/>
      <c r="J119" s="457"/>
      <c r="K119" s="457"/>
      <c r="L119" s="147">
        <f t="shared" si="21"/>
        <v>74</v>
      </c>
      <c r="M119" s="148" t="str">
        <f>IFERROR(VLOOKUP(L119,基特!$F$6:$L$496,4,0),"")</f>
        <v>東京都</v>
      </c>
      <c r="N119" s="445" t="str">
        <f t="shared" si="17"/>
        <v>〃</v>
      </c>
      <c r="O119" s="445"/>
      <c r="P119" s="445"/>
      <c r="Q119" s="445"/>
      <c r="R119" s="457" t="str">
        <f>IFERROR(VLOOKUP(L119,基特!$F$6:$L$496,7,0),"")</f>
        <v>中野区</v>
      </c>
      <c r="S119" s="457"/>
      <c r="T119" s="457"/>
      <c r="U119" s="457"/>
      <c r="V119" s="147">
        <f t="shared" si="22"/>
        <v>124</v>
      </c>
      <c r="W119" s="148" t="str">
        <f>IFERROR(VLOOKUP(V119,基特!$F$6:$L$496,4,0),"")</f>
        <v>三重県</v>
      </c>
      <c r="X119" s="445" t="str">
        <f t="shared" si="18"/>
        <v>〃</v>
      </c>
      <c r="Y119" s="445"/>
      <c r="Z119" s="445"/>
      <c r="AA119" s="445"/>
      <c r="AB119" s="457" t="str">
        <f>IFERROR(VLOOKUP(V119,基特!$F$6:$L$496,7,0),"")</f>
        <v>鈴鹿市</v>
      </c>
      <c r="AC119" s="457"/>
      <c r="AD119" s="457"/>
      <c r="AE119" s="457"/>
      <c r="AF119" s="147">
        <f t="shared" si="23"/>
        <v>174</v>
      </c>
      <c r="AG119" s="148" t="str">
        <f>IFERROR(VLOOKUP(AF119,基特!$F$6:$L$496,4,0),"")</f>
        <v>山口県</v>
      </c>
      <c r="AH119" s="445" t="str">
        <f t="shared" si="19"/>
        <v>〃</v>
      </c>
      <c r="AI119" s="445"/>
      <c r="AJ119" s="445"/>
      <c r="AK119" s="445"/>
      <c r="AL119" s="456" t="str">
        <f>IFERROR(VLOOKUP(AF119,基特!$F$6:$L$496,7,0),"")</f>
        <v>防府市</v>
      </c>
      <c r="AM119" s="456"/>
      <c r="AN119" s="456"/>
      <c r="AO119" s="456"/>
    </row>
    <row r="120" spans="2:41" ht="15.95" customHeight="1" x14ac:dyDescent="0.15">
      <c r="B120" s="147">
        <f t="shared" si="20"/>
        <v>25</v>
      </c>
      <c r="C120" s="148" t="str">
        <f>IFERROR(VLOOKUP(B120,基特!$F$6:$L$496,4,0),"")</f>
        <v>福島県</v>
      </c>
      <c r="D120" s="445" t="str">
        <f t="shared" si="16"/>
        <v>〃</v>
      </c>
      <c r="E120" s="445"/>
      <c r="F120" s="445"/>
      <c r="G120" s="445"/>
      <c r="H120" s="457" t="str">
        <f>IFERROR(VLOOKUP(B120,基特!$F$6:$L$496,7,0),"")</f>
        <v>いわき市</v>
      </c>
      <c r="I120" s="457"/>
      <c r="J120" s="457"/>
      <c r="K120" s="457"/>
      <c r="L120" s="147">
        <f t="shared" si="21"/>
        <v>75</v>
      </c>
      <c r="M120" s="148" t="str">
        <f>IFERROR(VLOOKUP(L120,基特!$F$6:$L$496,4,0),"")</f>
        <v>東京都</v>
      </c>
      <c r="N120" s="445" t="str">
        <f t="shared" si="17"/>
        <v>〃</v>
      </c>
      <c r="O120" s="445"/>
      <c r="P120" s="445"/>
      <c r="Q120" s="445"/>
      <c r="R120" s="457" t="str">
        <f>IFERROR(VLOOKUP(L120,基特!$F$6:$L$496,7,0),"")</f>
        <v>足立区</v>
      </c>
      <c r="S120" s="457"/>
      <c r="T120" s="457"/>
      <c r="U120" s="457"/>
      <c r="V120" s="147">
        <f t="shared" si="22"/>
        <v>125</v>
      </c>
      <c r="W120" s="148" t="str">
        <f>IFERROR(VLOOKUP(V120,基特!$F$6:$L$496,4,0),"")</f>
        <v>滋賀県</v>
      </c>
      <c r="X120" s="445" t="str">
        <f t="shared" si="18"/>
        <v>滋賀県</v>
      </c>
      <c r="Y120" s="445"/>
      <c r="Z120" s="445"/>
      <c r="AA120" s="445"/>
      <c r="AB120" s="457" t="str">
        <f>IFERROR(VLOOKUP(V120,基特!$F$6:$L$496,7,0),"")</f>
        <v>滋賀県</v>
      </c>
      <c r="AC120" s="457"/>
      <c r="AD120" s="457"/>
      <c r="AE120" s="457"/>
      <c r="AF120" s="147">
        <f t="shared" si="23"/>
        <v>175</v>
      </c>
      <c r="AG120" s="148" t="str">
        <f>IFERROR(VLOOKUP(AF120,基特!$F$6:$L$496,4,0),"")</f>
        <v>山口県</v>
      </c>
      <c r="AH120" s="445" t="str">
        <f t="shared" si="19"/>
        <v>〃</v>
      </c>
      <c r="AI120" s="445"/>
      <c r="AJ120" s="445"/>
      <c r="AK120" s="445"/>
      <c r="AL120" s="456" t="str">
        <f>IFERROR(VLOOKUP(AF120,基特!$F$6:$L$496,7,0),"")</f>
        <v>岩国市</v>
      </c>
      <c r="AM120" s="456"/>
      <c r="AN120" s="456"/>
      <c r="AO120" s="456"/>
    </row>
    <row r="121" spans="2:41" ht="15.95" customHeight="1" x14ac:dyDescent="0.15">
      <c r="B121" s="147">
        <f t="shared" si="20"/>
        <v>26</v>
      </c>
      <c r="C121" s="148" t="str">
        <f>IFERROR(VLOOKUP(B121,基特!$F$6:$L$496,4,0),"")</f>
        <v>茨城県</v>
      </c>
      <c r="D121" s="445" t="str">
        <f t="shared" si="16"/>
        <v>茨城県</v>
      </c>
      <c r="E121" s="445"/>
      <c r="F121" s="445"/>
      <c r="G121" s="445"/>
      <c r="H121" s="457" t="str">
        <f>IFERROR(VLOOKUP(B121,基特!$F$6:$L$496,7,0),"")</f>
        <v>茨城県</v>
      </c>
      <c r="I121" s="457"/>
      <c r="J121" s="457"/>
      <c r="K121" s="457"/>
      <c r="L121" s="147">
        <f t="shared" si="21"/>
        <v>76</v>
      </c>
      <c r="M121" s="148" t="str">
        <f>IFERROR(VLOOKUP(L121,基特!$F$6:$L$496,4,0),"")</f>
        <v>東京都</v>
      </c>
      <c r="N121" s="445" t="str">
        <f t="shared" si="17"/>
        <v>〃</v>
      </c>
      <c r="O121" s="445"/>
      <c r="P121" s="445"/>
      <c r="Q121" s="445"/>
      <c r="R121" s="457" t="str">
        <f>IFERROR(VLOOKUP(L121,基特!$F$6:$L$496,7,0),"")</f>
        <v>葛飾区</v>
      </c>
      <c r="S121" s="457"/>
      <c r="T121" s="457"/>
      <c r="U121" s="457"/>
      <c r="V121" s="147">
        <f t="shared" si="22"/>
        <v>126</v>
      </c>
      <c r="W121" s="148" t="str">
        <f>IFERROR(VLOOKUP(V121,基特!$F$6:$L$496,4,0),"")</f>
        <v>滋賀県</v>
      </c>
      <c r="X121" s="445" t="str">
        <f t="shared" si="18"/>
        <v>〃</v>
      </c>
      <c r="Y121" s="445"/>
      <c r="Z121" s="445"/>
      <c r="AA121" s="445"/>
      <c r="AB121" s="457" t="str">
        <f>IFERROR(VLOOKUP(V121,基特!$F$6:$L$496,7,0),"")</f>
        <v>大津市</v>
      </c>
      <c r="AC121" s="457"/>
      <c r="AD121" s="457"/>
      <c r="AE121" s="457"/>
      <c r="AF121" s="147">
        <f t="shared" si="23"/>
        <v>176</v>
      </c>
      <c r="AG121" s="148" t="str">
        <f>IFERROR(VLOOKUP(AF121,基特!$F$6:$L$496,4,0),"")</f>
        <v>香川県</v>
      </c>
      <c r="AH121" s="445" t="str">
        <f t="shared" si="19"/>
        <v>香川県</v>
      </c>
      <c r="AI121" s="445"/>
      <c r="AJ121" s="445"/>
      <c r="AK121" s="445"/>
      <c r="AL121" s="456" t="str">
        <f>IFERROR(VLOOKUP(AF121,基特!$F$6:$L$496,7,0),"")</f>
        <v>高松市</v>
      </c>
      <c r="AM121" s="456"/>
      <c r="AN121" s="456"/>
      <c r="AO121" s="456"/>
    </row>
    <row r="122" spans="2:41" s="102" customFormat="1" ht="15.95" customHeight="1" x14ac:dyDescent="0.15">
      <c r="B122" s="147">
        <f t="shared" si="20"/>
        <v>27</v>
      </c>
      <c r="C122" s="148" t="str">
        <f>IFERROR(VLOOKUP(B122,基特!$F$6:$L$496,4,0),"")</f>
        <v>茨城県</v>
      </c>
      <c r="D122" s="445" t="str">
        <f t="shared" si="16"/>
        <v>〃</v>
      </c>
      <c r="E122" s="445"/>
      <c r="F122" s="445"/>
      <c r="G122" s="445"/>
      <c r="H122" s="457" t="str">
        <f>IFERROR(VLOOKUP(B122,基特!$F$6:$L$496,7,0),"")</f>
        <v>水戸市</v>
      </c>
      <c r="I122" s="457"/>
      <c r="J122" s="457"/>
      <c r="K122" s="457"/>
      <c r="L122" s="147">
        <f t="shared" si="21"/>
        <v>77</v>
      </c>
      <c r="M122" s="148" t="str">
        <f>IFERROR(VLOOKUP(L122,基特!$F$6:$L$496,4,0),"")</f>
        <v>神奈川県</v>
      </c>
      <c r="N122" s="445" t="str">
        <f t="shared" si="17"/>
        <v>神奈川県</v>
      </c>
      <c r="O122" s="445"/>
      <c r="P122" s="445"/>
      <c r="Q122" s="445"/>
      <c r="R122" s="457" t="str">
        <f>IFERROR(VLOOKUP(L122,基特!$F$6:$L$496,7,0),"")</f>
        <v>神奈川県</v>
      </c>
      <c r="S122" s="457"/>
      <c r="T122" s="457"/>
      <c r="U122" s="457"/>
      <c r="V122" s="147">
        <f t="shared" si="22"/>
        <v>127</v>
      </c>
      <c r="W122" s="148" t="str">
        <f>IFERROR(VLOOKUP(V122,基特!$F$6:$L$496,4,0),"")</f>
        <v>滋賀県</v>
      </c>
      <c r="X122" s="445" t="str">
        <f t="shared" si="18"/>
        <v>〃</v>
      </c>
      <c r="Y122" s="445"/>
      <c r="Z122" s="445"/>
      <c r="AA122" s="445"/>
      <c r="AB122" s="457" t="str">
        <f>IFERROR(VLOOKUP(V122,基特!$F$6:$L$496,7,0),"")</f>
        <v>彦根市</v>
      </c>
      <c r="AC122" s="457"/>
      <c r="AD122" s="457"/>
      <c r="AE122" s="457"/>
      <c r="AF122" s="147">
        <f t="shared" si="23"/>
        <v>177</v>
      </c>
      <c r="AG122" s="148" t="str">
        <f>IFERROR(VLOOKUP(AF122,基特!$F$6:$L$496,4,0),"")</f>
        <v>愛媛県</v>
      </c>
      <c r="AH122" s="445" t="str">
        <f t="shared" si="19"/>
        <v>愛媛県</v>
      </c>
      <c r="AI122" s="445"/>
      <c r="AJ122" s="445"/>
      <c r="AK122" s="445"/>
      <c r="AL122" s="456" t="str">
        <f>IFERROR(VLOOKUP(AF122,基特!$F$6:$L$496,7,0),"")</f>
        <v>愛媛県</v>
      </c>
      <c r="AM122" s="456"/>
      <c r="AN122" s="456"/>
      <c r="AO122" s="456"/>
    </row>
    <row r="123" spans="2:41" ht="15.95" customHeight="1" x14ac:dyDescent="0.15">
      <c r="B123" s="147">
        <f t="shared" si="20"/>
        <v>28</v>
      </c>
      <c r="C123" s="148" t="str">
        <f>IFERROR(VLOOKUP(B123,基特!$F$6:$L$496,4,0),"")</f>
        <v>茨城県</v>
      </c>
      <c r="D123" s="445" t="str">
        <f t="shared" si="16"/>
        <v>〃</v>
      </c>
      <c r="E123" s="445"/>
      <c r="F123" s="445"/>
      <c r="G123" s="445"/>
      <c r="H123" s="457" t="str">
        <f>IFERROR(VLOOKUP(B123,基特!$F$6:$L$496,7,0),"")</f>
        <v>日立市</v>
      </c>
      <c r="I123" s="457"/>
      <c r="J123" s="457"/>
      <c r="K123" s="457"/>
      <c r="L123" s="147">
        <f t="shared" si="21"/>
        <v>78</v>
      </c>
      <c r="M123" s="148" t="str">
        <f>IFERROR(VLOOKUP(L123,基特!$F$6:$L$496,4,0),"")</f>
        <v>神奈川県</v>
      </c>
      <c r="N123" s="445" t="str">
        <f t="shared" si="17"/>
        <v>〃</v>
      </c>
      <c r="O123" s="445"/>
      <c r="P123" s="445"/>
      <c r="Q123" s="445"/>
      <c r="R123" s="457" t="str">
        <f>IFERROR(VLOOKUP(L123,基特!$F$6:$L$496,7,0),"")</f>
        <v>横浜市</v>
      </c>
      <c r="S123" s="457"/>
      <c r="T123" s="457"/>
      <c r="U123" s="457"/>
      <c r="V123" s="147">
        <f t="shared" si="22"/>
        <v>128</v>
      </c>
      <c r="W123" s="148" t="str">
        <f>IFERROR(VLOOKUP(V123,基特!$F$6:$L$496,4,0),"")</f>
        <v>滋賀県</v>
      </c>
      <c r="X123" s="445" t="str">
        <f t="shared" si="18"/>
        <v>〃</v>
      </c>
      <c r="Y123" s="445"/>
      <c r="Z123" s="445"/>
      <c r="AA123" s="445"/>
      <c r="AB123" s="457" t="str">
        <f>IFERROR(VLOOKUP(V123,基特!$F$6:$L$496,7,0),"")</f>
        <v>長浜市</v>
      </c>
      <c r="AC123" s="457"/>
      <c r="AD123" s="457"/>
      <c r="AE123" s="457"/>
      <c r="AF123" s="147">
        <f t="shared" si="23"/>
        <v>178</v>
      </c>
      <c r="AG123" s="148" t="str">
        <f>IFERROR(VLOOKUP(AF123,基特!$F$6:$L$496,4,0),"")</f>
        <v>愛媛県</v>
      </c>
      <c r="AH123" s="445" t="str">
        <f t="shared" si="19"/>
        <v>〃</v>
      </c>
      <c r="AI123" s="445"/>
      <c r="AJ123" s="445"/>
      <c r="AK123" s="445"/>
      <c r="AL123" s="456" t="str">
        <f>IFERROR(VLOOKUP(AF123,基特!$F$6:$L$496,7,0),"")</f>
        <v>松山市</v>
      </c>
      <c r="AM123" s="456"/>
      <c r="AN123" s="456"/>
      <c r="AO123" s="456"/>
    </row>
    <row r="124" spans="2:41" ht="15.95" customHeight="1" x14ac:dyDescent="0.15">
      <c r="B124" s="147">
        <f t="shared" si="20"/>
        <v>29</v>
      </c>
      <c r="C124" s="148" t="str">
        <f>IFERROR(VLOOKUP(B124,基特!$F$6:$L$496,4,0),"")</f>
        <v>茨城県</v>
      </c>
      <c r="D124" s="445" t="str">
        <f t="shared" si="16"/>
        <v>〃</v>
      </c>
      <c r="E124" s="445"/>
      <c r="F124" s="445"/>
      <c r="G124" s="445"/>
      <c r="H124" s="457" t="str">
        <f>IFERROR(VLOOKUP(B124,基特!$F$6:$L$496,7,0),"")</f>
        <v>土浦市</v>
      </c>
      <c r="I124" s="457"/>
      <c r="J124" s="457"/>
      <c r="K124" s="457"/>
      <c r="L124" s="147">
        <f t="shared" si="21"/>
        <v>79</v>
      </c>
      <c r="M124" s="148" t="str">
        <f>IFERROR(VLOOKUP(L124,基特!$F$6:$L$496,4,0),"")</f>
        <v>神奈川県</v>
      </c>
      <c r="N124" s="445" t="str">
        <f t="shared" si="17"/>
        <v>〃</v>
      </c>
      <c r="O124" s="445"/>
      <c r="P124" s="445"/>
      <c r="Q124" s="445"/>
      <c r="R124" s="457" t="str">
        <f>IFERROR(VLOOKUP(L124,基特!$F$6:$L$496,7,0),"")</f>
        <v>川崎市</v>
      </c>
      <c r="S124" s="457"/>
      <c r="T124" s="457"/>
      <c r="U124" s="457"/>
      <c r="V124" s="147">
        <f t="shared" si="22"/>
        <v>129</v>
      </c>
      <c r="W124" s="148" t="str">
        <f>IFERROR(VLOOKUP(V124,基特!$F$6:$L$496,4,0),"")</f>
        <v>滋賀県</v>
      </c>
      <c r="X124" s="445" t="str">
        <f t="shared" si="18"/>
        <v>〃</v>
      </c>
      <c r="Y124" s="445"/>
      <c r="Z124" s="445"/>
      <c r="AA124" s="445"/>
      <c r="AB124" s="457" t="str">
        <f>IFERROR(VLOOKUP(V124,基特!$F$6:$L$496,7,0),"")</f>
        <v>近江八幡市</v>
      </c>
      <c r="AC124" s="457"/>
      <c r="AD124" s="457"/>
      <c r="AE124" s="457"/>
      <c r="AF124" s="147">
        <f t="shared" si="23"/>
        <v>179</v>
      </c>
      <c r="AG124" s="148" t="str">
        <f>IFERROR(VLOOKUP(AF124,基特!$F$6:$L$496,4,0),"")</f>
        <v>愛媛県</v>
      </c>
      <c r="AH124" s="445" t="str">
        <f t="shared" si="19"/>
        <v>〃</v>
      </c>
      <c r="AI124" s="445"/>
      <c r="AJ124" s="445"/>
      <c r="AK124" s="445"/>
      <c r="AL124" s="456" t="str">
        <f>IFERROR(VLOOKUP(AF124,基特!$F$6:$L$496,7,0),"")</f>
        <v>今治市</v>
      </c>
      <c r="AM124" s="456"/>
      <c r="AN124" s="456"/>
      <c r="AO124" s="456"/>
    </row>
    <row r="125" spans="2:41" ht="15.95" customHeight="1" x14ac:dyDescent="0.15">
      <c r="B125" s="147">
        <f t="shared" si="20"/>
        <v>30</v>
      </c>
      <c r="C125" s="148" t="str">
        <f>IFERROR(VLOOKUP(B125,基特!$F$6:$L$496,4,0),"")</f>
        <v>茨城県</v>
      </c>
      <c r="D125" s="445" t="str">
        <f t="shared" si="16"/>
        <v>〃</v>
      </c>
      <c r="E125" s="445"/>
      <c r="F125" s="445"/>
      <c r="G125" s="445"/>
      <c r="H125" s="457" t="str">
        <f>IFERROR(VLOOKUP(B125,基特!$F$6:$L$496,7,0),"")</f>
        <v>古河市</v>
      </c>
      <c r="I125" s="457"/>
      <c r="J125" s="457"/>
      <c r="K125" s="457"/>
      <c r="L125" s="147">
        <f t="shared" si="21"/>
        <v>80</v>
      </c>
      <c r="M125" s="148" t="str">
        <f>IFERROR(VLOOKUP(L125,基特!$F$6:$L$496,4,0),"")</f>
        <v>神奈川県</v>
      </c>
      <c r="N125" s="445" t="str">
        <f t="shared" si="17"/>
        <v>〃</v>
      </c>
      <c r="O125" s="445"/>
      <c r="P125" s="445"/>
      <c r="Q125" s="445"/>
      <c r="R125" s="457" t="str">
        <f>IFERROR(VLOOKUP(L125,基特!$F$6:$L$496,7,0),"")</f>
        <v>横須賀市</v>
      </c>
      <c r="S125" s="457"/>
      <c r="T125" s="457"/>
      <c r="U125" s="457"/>
      <c r="V125" s="147">
        <f t="shared" si="22"/>
        <v>130</v>
      </c>
      <c r="W125" s="148" t="str">
        <f>IFERROR(VLOOKUP(V125,基特!$F$6:$L$496,4,0),"")</f>
        <v>滋賀県</v>
      </c>
      <c r="X125" s="445" t="str">
        <f t="shared" si="18"/>
        <v>〃</v>
      </c>
      <c r="Y125" s="445"/>
      <c r="Z125" s="445"/>
      <c r="AA125" s="445"/>
      <c r="AB125" s="457" t="str">
        <f>IFERROR(VLOOKUP(V125,基特!$F$6:$L$496,7,0),"")</f>
        <v>草津市</v>
      </c>
      <c r="AC125" s="457"/>
      <c r="AD125" s="457"/>
      <c r="AE125" s="457"/>
      <c r="AF125" s="147">
        <f t="shared" si="23"/>
        <v>180</v>
      </c>
      <c r="AG125" s="148" t="str">
        <f>IFERROR(VLOOKUP(AF125,基特!$F$6:$L$496,4,0),"")</f>
        <v>愛媛県</v>
      </c>
      <c r="AH125" s="445" t="str">
        <f t="shared" si="19"/>
        <v>〃</v>
      </c>
      <c r="AI125" s="445"/>
      <c r="AJ125" s="445"/>
      <c r="AK125" s="445"/>
      <c r="AL125" s="456" t="str">
        <f>IFERROR(VLOOKUP(AF125,基特!$F$6:$L$496,7,0),"")</f>
        <v>新居浜市</v>
      </c>
      <c r="AM125" s="456"/>
      <c r="AN125" s="456"/>
      <c r="AO125" s="456"/>
    </row>
    <row r="126" spans="2:41" ht="15.95" customHeight="1" x14ac:dyDescent="0.15">
      <c r="B126" s="147">
        <f t="shared" si="20"/>
        <v>31</v>
      </c>
      <c r="C126" s="148" t="str">
        <f>IFERROR(VLOOKUP(B126,基特!$F$6:$L$496,4,0),"")</f>
        <v>茨城県</v>
      </c>
      <c r="D126" s="445" t="str">
        <f t="shared" si="16"/>
        <v>〃</v>
      </c>
      <c r="E126" s="445"/>
      <c r="F126" s="445"/>
      <c r="G126" s="445"/>
      <c r="H126" s="457" t="str">
        <f>IFERROR(VLOOKUP(B126,基特!$F$6:$L$496,7,0),"")</f>
        <v>高萩市</v>
      </c>
      <c r="I126" s="457"/>
      <c r="J126" s="457"/>
      <c r="K126" s="457"/>
      <c r="L126" s="147">
        <f t="shared" si="21"/>
        <v>81</v>
      </c>
      <c r="M126" s="148" t="str">
        <f>IFERROR(VLOOKUP(L126,基特!$F$6:$L$496,4,0),"")</f>
        <v>神奈川県</v>
      </c>
      <c r="N126" s="445" t="str">
        <f t="shared" si="17"/>
        <v>〃</v>
      </c>
      <c r="O126" s="445"/>
      <c r="P126" s="445"/>
      <c r="Q126" s="445"/>
      <c r="R126" s="457" t="str">
        <f>IFERROR(VLOOKUP(L126,基特!$F$6:$L$496,7,0),"")</f>
        <v>藤沢市</v>
      </c>
      <c r="S126" s="457"/>
      <c r="T126" s="457"/>
      <c r="U126" s="457"/>
      <c r="V126" s="147">
        <f t="shared" si="22"/>
        <v>131</v>
      </c>
      <c r="W126" s="148" t="str">
        <f>IFERROR(VLOOKUP(V126,基特!$F$6:$L$496,4,0),"")</f>
        <v>滋賀県</v>
      </c>
      <c r="X126" s="445" t="str">
        <f t="shared" si="18"/>
        <v>〃</v>
      </c>
      <c r="Y126" s="445"/>
      <c r="Z126" s="445"/>
      <c r="AA126" s="445"/>
      <c r="AB126" s="457" t="str">
        <f>IFERROR(VLOOKUP(V126,基特!$F$6:$L$496,7,0),"")</f>
        <v>守山市</v>
      </c>
      <c r="AC126" s="457"/>
      <c r="AD126" s="457"/>
      <c r="AE126" s="457"/>
      <c r="AF126" s="147">
        <f t="shared" si="23"/>
        <v>181</v>
      </c>
      <c r="AG126" s="148" t="str">
        <f>IFERROR(VLOOKUP(AF126,基特!$F$6:$L$496,4,0),"")</f>
        <v>愛媛県</v>
      </c>
      <c r="AH126" s="445" t="str">
        <f t="shared" si="19"/>
        <v>〃</v>
      </c>
      <c r="AI126" s="445"/>
      <c r="AJ126" s="445"/>
      <c r="AK126" s="445"/>
      <c r="AL126" s="456" t="str">
        <f>IFERROR(VLOOKUP(AF126,基特!$F$6:$L$496,7,0),"")</f>
        <v>西条市</v>
      </c>
      <c r="AM126" s="456"/>
      <c r="AN126" s="456"/>
      <c r="AO126" s="456"/>
    </row>
    <row r="127" spans="2:41" s="102" customFormat="1" ht="15.95" customHeight="1" x14ac:dyDescent="0.15">
      <c r="B127" s="147">
        <f t="shared" si="20"/>
        <v>32</v>
      </c>
      <c r="C127" s="148" t="str">
        <f>IFERROR(VLOOKUP(B127,基特!$F$6:$L$496,4,0),"")</f>
        <v>茨城県</v>
      </c>
      <c r="D127" s="445" t="str">
        <f t="shared" si="16"/>
        <v>〃</v>
      </c>
      <c r="E127" s="445"/>
      <c r="F127" s="445"/>
      <c r="G127" s="445"/>
      <c r="H127" s="457" t="str">
        <f>IFERROR(VLOOKUP(B127,基特!$F$6:$L$496,7,0),"")</f>
        <v>北茨城市</v>
      </c>
      <c r="I127" s="457"/>
      <c r="J127" s="457"/>
      <c r="K127" s="457"/>
      <c r="L127" s="147">
        <f t="shared" si="21"/>
        <v>82</v>
      </c>
      <c r="M127" s="148" t="str">
        <f>IFERROR(VLOOKUP(L127,基特!$F$6:$L$496,4,0),"")</f>
        <v>神奈川県</v>
      </c>
      <c r="N127" s="445" t="str">
        <f t="shared" si="17"/>
        <v>〃</v>
      </c>
      <c r="O127" s="445"/>
      <c r="P127" s="445"/>
      <c r="Q127" s="445"/>
      <c r="R127" s="457" t="str">
        <f>IFERROR(VLOOKUP(L127,基特!$F$6:$L$496,7,0),"")</f>
        <v>平塚市</v>
      </c>
      <c r="S127" s="457"/>
      <c r="T127" s="457"/>
      <c r="U127" s="457"/>
      <c r="V127" s="147">
        <f t="shared" si="22"/>
        <v>132</v>
      </c>
      <c r="W127" s="148" t="str">
        <f>IFERROR(VLOOKUP(V127,基特!$F$6:$L$496,4,0),"")</f>
        <v>滋賀県</v>
      </c>
      <c r="X127" s="445" t="str">
        <f t="shared" si="18"/>
        <v>〃</v>
      </c>
      <c r="Y127" s="445"/>
      <c r="Z127" s="445"/>
      <c r="AA127" s="445"/>
      <c r="AB127" s="457" t="str">
        <f>IFERROR(VLOOKUP(V127,基特!$F$6:$L$496,7,0),"")</f>
        <v>東近江市</v>
      </c>
      <c r="AC127" s="457"/>
      <c r="AD127" s="457"/>
      <c r="AE127" s="457"/>
      <c r="AF127" s="147">
        <f t="shared" si="23"/>
        <v>182</v>
      </c>
      <c r="AG127" s="148" t="str">
        <f>IFERROR(VLOOKUP(AF127,基特!$F$6:$L$496,4,0),"")</f>
        <v>高知県</v>
      </c>
      <c r="AH127" s="445" t="str">
        <f t="shared" si="19"/>
        <v>高知県</v>
      </c>
      <c r="AI127" s="445"/>
      <c r="AJ127" s="445"/>
      <c r="AK127" s="445"/>
      <c r="AL127" s="456" t="str">
        <f>IFERROR(VLOOKUP(AF127,基特!$F$6:$L$496,7,0),"")</f>
        <v>高知県</v>
      </c>
      <c r="AM127" s="456"/>
      <c r="AN127" s="456"/>
      <c r="AO127" s="456"/>
    </row>
    <row r="128" spans="2:41" ht="15.95" customHeight="1" x14ac:dyDescent="0.15">
      <c r="B128" s="147">
        <f t="shared" si="20"/>
        <v>33</v>
      </c>
      <c r="C128" s="148" t="str">
        <f>IFERROR(VLOOKUP(B128,基特!$F$6:$L$496,4,0),"")</f>
        <v>茨城県</v>
      </c>
      <c r="D128" s="445" t="str">
        <f t="shared" ref="D128:D145" si="24">IF(C128=C127,"〃",C128)</f>
        <v>〃</v>
      </c>
      <c r="E128" s="445"/>
      <c r="F128" s="445"/>
      <c r="G128" s="445"/>
      <c r="H128" s="457" t="str">
        <f>IFERROR(VLOOKUP(B128,基特!$F$6:$L$496,7,0),"")</f>
        <v>取手市</v>
      </c>
      <c r="I128" s="457"/>
      <c r="J128" s="457"/>
      <c r="K128" s="457"/>
      <c r="L128" s="147">
        <f t="shared" si="21"/>
        <v>83</v>
      </c>
      <c r="M128" s="148" t="str">
        <f>IFERROR(VLOOKUP(L128,基特!$F$6:$L$496,4,0),"")</f>
        <v>神奈川県</v>
      </c>
      <c r="N128" s="445" t="str">
        <f t="shared" ref="N128:N145" si="25">IF(M128=M127,"〃",M128)</f>
        <v>〃</v>
      </c>
      <c r="O128" s="445"/>
      <c r="P128" s="445"/>
      <c r="Q128" s="445"/>
      <c r="R128" s="457" t="str">
        <f>IFERROR(VLOOKUP(L128,基特!$F$6:$L$496,7,0),"")</f>
        <v>鎌倉市</v>
      </c>
      <c r="S128" s="457"/>
      <c r="T128" s="457"/>
      <c r="U128" s="457"/>
      <c r="V128" s="147">
        <f t="shared" si="22"/>
        <v>133</v>
      </c>
      <c r="W128" s="148" t="str">
        <f>IFERROR(VLOOKUP(V128,基特!$F$6:$L$496,4,0),"")</f>
        <v>京都府</v>
      </c>
      <c r="X128" s="445" t="str">
        <f t="shared" ref="X128:X145" si="26">IF(W128=W127,"〃",W128)</f>
        <v>京都府</v>
      </c>
      <c r="Y128" s="445"/>
      <c r="Z128" s="445"/>
      <c r="AA128" s="445"/>
      <c r="AB128" s="457" t="str">
        <f>IFERROR(VLOOKUP(V128,基特!$F$6:$L$496,7,0),"")</f>
        <v>京都府</v>
      </c>
      <c r="AC128" s="457"/>
      <c r="AD128" s="457"/>
      <c r="AE128" s="457"/>
      <c r="AF128" s="147">
        <f t="shared" si="23"/>
        <v>183</v>
      </c>
      <c r="AG128" s="148" t="str">
        <f>IFERROR(VLOOKUP(AF128,基特!$F$6:$L$496,4,0),"")</f>
        <v>高知県</v>
      </c>
      <c r="AH128" s="445" t="str">
        <f t="shared" si="19"/>
        <v>〃</v>
      </c>
      <c r="AI128" s="445"/>
      <c r="AJ128" s="445"/>
      <c r="AK128" s="445"/>
      <c r="AL128" s="456" t="str">
        <f>IFERROR(VLOOKUP(AF128,基特!$F$6:$L$496,7,0),"")</f>
        <v>高知市</v>
      </c>
      <c r="AM128" s="456"/>
      <c r="AN128" s="456"/>
      <c r="AO128" s="456"/>
    </row>
    <row r="129" spans="2:41" ht="15.95" customHeight="1" x14ac:dyDescent="0.15">
      <c r="B129" s="147">
        <f t="shared" ref="B129:B145" si="27">B128+1</f>
        <v>34</v>
      </c>
      <c r="C129" s="148" t="str">
        <f>IFERROR(VLOOKUP(B129,基特!$F$6:$L$496,4,0),"")</f>
        <v>茨城県</v>
      </c>
      <c r="D129" s="445" t="str">
        <f t="shared" si="24"/>
        <v>〃</v>
      </c>
      <c r="E129" s="445"/>
      <c r="F129" s="445"/>
      <c r="G129" s="445"/>
      <c r="H129" s="457" t="str">
        <f>IFERROR(VLOOKUP(B129,基特!$F$6:$L$496,7,0),"")</f>
        <v>つくば市</v>
      </c>
      <c r="I129" s="457"/>
      <c r="J129" s="457"/>
      <c r="K129" s="457"/>
      <c r="L129" s="147">
        <f t="shared" ref="L129:L145" si="28">L128+1</f>
        <v>84</v>
      </c>
      <c r="M129" s="148" t="str">
        <f>IFERROR(VLOOKUP(L129,基特!$F$6:$L$496,4,0),"")</f>
        <v>神奈川県</v>
      </c>
      <c r="N129" s="445" t="str">
        <f t="shared" si="25"/>
        <v>〃</v>
      </c>
      <c r="O129" s="445"/>
      <c r="P129" s="445"/>
      <c r="Q129" s="445"/>
      <c r="R129" s="457" t="str">
        <f>IFERROR(VLOOKUP(L129,基特!$F$6:$L$496,7,0),"")</f>
        <v>小田原市</v>
      </c>
      <c r="S129" s="457"/>
      <c r="T129" s="457"/>
      <c r="U129" s="457"/>
      <c r="V129" s="147">
        <f t="shared" ref="V129:V145" si="29">V128+1</f>
        <v>134</v>
      </c>
      <c r="W129" s="148" t="str">
        <f>IFERROR(VLOOKUP(V129,基特!$F$6:$L$496,4,0),"")</f>
        <v>京都府</v>
      </c>
      <c r="X129" s="445" t="str">
        <f t="shared" si="26"/>
        <v>〃</v>
      </c>
      <c r="Y129" s="445"/>
      <c r="Z129" s="445"/>
      <c r="AA129" s="445"/>
      <c r="AB129" s="457" t="str">
        <f>IFERROR(VLOOKUP(V129,基特!$F$6:$L$496,7,0),"")</f>
        <v>宇治市</v>
      </c>
      <c r="AC129" s="457"/>
      <c r="AD129" s="457"/>
      <c r="AE129" s="457"/>
      <c r="AF129" s="147">
        <f t="shared" si="23"/>
        <v>184</v>
      </c>
      <c r="AG129" s="148" t="str">
        <f>IFERROR(VLOOKUP(AF129,基特!$F$6:$L$496,4,0),"")</f>
        <v>福岡県</v>
      </c>
      <c r="AH129" s="445" t="str">
        <f t="shared" si="19"/>
        <v>福岡県</v>
      </c>
      <c r="AI129" s="445"/>
      <c r="AJ129" s="445"/>
      <c r="AK129" s="445"/>
      <c r="AL129" s="456" t="str">
        <f>IFERROR(VLOOKUP(AF129,基特!$F$6:$L$496,7,0),"")</f>
        <v>福岡県</v>
      </c>
      <c r="AM129" s="456"/>
      <c r="AN129" s="456"/>
      <c r="AO129" s="456"/>
    </row>
    <row r="130" spans="2:41" ht="15.95" customHeight="1" x14ac:dyDescent="0.15">
      <c r="B130" s="147">
        <f t="shared" si="27"/>
        <v>35</v>
      </c>
      <c r="C130" s="148" t="str">
        <f>IFERROR(VLOOKUP(B130,基特!$F$6:$L$496,4,0),"")</f>
        <v>茨城県</v>
      </c>
      <c r="D130" s="445" t="str">
        <f t="shared" si="24"/>
        <v>〃</v>
      </c>
      <c r="E130" s="445"/>
      <c r="F130" s="445"/>
      <c r="G130" s="445"/>
      <c r="H130" s="457" t="str">
        <f>IFERROR(VLOOKUP(B130,基特!$F$6:$L$496,7,0),"")</f>
        <v>ひたちなか市</v>
      </c>
      <c r="I130" s="457"/>
      <c r="J130" s="457"/>
      <c r="K130" s="457"/>
      <c r="L130" s="147">
        <f t="shared" si="28"/>
        <v>85</v>
      </c>
      <c r="M130" s="148" t="str">
        <f>IFERROR(VLOOKUP(L130,基特!$F$6:$L$496,4,0),"")</f>
        <v>神奈川県</v>
      </c>
      <c r="N130" s="445" t="str">
        <f t="shared" si="25"/>
        <v>〃</v>
      </c>
      <c r="O130" s="445"/>
      <c r="P130" s="445"/>
      <c r="Q130" s="445"/>
      <c r="R130" s="457" t="str">
        <f>IFERROR(VLOOKUP(L130,基特!$F$6:$L$496,7,0),"")</f>
        <v>茅ヶ崎市</v>
      </c>
      <c r="S130" s="457"/>
      <c r="T130" s="457"/>
      <c r="U130" s="457"/>
      <c r="V130" s="147">
        <f t="shared" si="29"/>
        <v>135</v>
      </c>
      <c r="W130" s="148" t="str">
        <f>IFERROR(VLOOKUP(V130,基特!$F$6:$L$496,4,0),"")</f>
        <v>大阪府</v>
      </c>
      <c r="X130" s="445" t="str">
        <f t="shared" si="26"/>
        <v>大阪府</v>
      </c>
      <c r="Y130" s="445"/>
      <c r="Z130" s="445"/>
      <c r="AA130" s="445"/>
      <c r="AB130" s="457" t="str">
        <f>IFERROR(VLOOKUP(V130,基特!$F$6:$L$496,7,0),"")</f>
        <v>大阪府</v>
      </c>
      <c r="AC130" s="457"/>
      <c r="AD130" s="457"/>
      <c r="AE130" s="457"/>
      <c r="AF130" s="147">
        <f t="shared" si="23"/>
        <v>185</v>
      </c>
      <c r="AG130" s="148" t="str">
        <f>IFERROR(VLOOKUP(AF130,基特!$F$6:$L$496,4,0),"")</f>
        <v>福岡県</v>
      </c>
      <c r="AH130" s="445" t="str">
        <f t="shared" si="19"/>
        <v>〃</v>
      </c>
      <c r="AI130" s="445"/>
      <c r="AJ130" s="445"/>
      <c r="AK130" s="445"/>
      <c r="AL130" s="456" t="str">
        <f>IFERROR(VLOOKUP(AF130,基特!$F$6:$L$496,7,0),"")</f>
        <v>北九州市</v>
      </c>
      <c r="AM130" s="456"/>
      <c r="AN130" s="456"/>
      <c r="AO130" s="456"/>
    </row>
    <row r="131" spans="2:41" ht="15.95" customHeight="1" x14ac:dyDescent="0.15">
      <c r="B131" s="147">
        <f t="shared" si="27"/>
        <v>36</v>
      </c>
      <c r="C131" s="148" t="str">
        <f>IFERROR(VLOOKUP(B131,基特!$F$6:$L$496,4,0),"")</f>
        <v>栃木県</v>
      </c>
      <c r="D131" s="445" t="str">
        <f t="shared" si="24"/>
        <v>栃木県</v>
      </c>
      <c r="E131" s="445"/>
      <c r="F131" s="445"/>
      <c r="G131" s="445"/>
      <c r="H131" s="457" t="str">
        <f>IFERROR(VLOOKUP(B131,基特!$F$6:$L$496,7,0),"")</f>
        <v>栃木県</v>
      </c>
      <c r="I131" s="457"/>
      <c r="J131" s="457"/>
      <c r="K131" s="457"/>
      <c r="L131" s="147">
        <f t="shared" si="28"/>
        <v>86</v>
      </c>
      <c r="M131" s="148" t="str">
        <f>IFERROR(VLOOKUP(L131,基特!$F$6:$L$496,4,0),"")</f>
        <v>神奈川県</v>
      </c>
      <c r="N131" s="445" t="str">
        <f t="shared" si="25"/>
        <v>〃</v>
      </c>
      <c r="O131" s="445"/>
      <c r="P131" s="445"/>
      <c r="Q131" s="445"/>
      <c r="R131" s="457" t="str">
        <f>IFERROR(VLOOKUP(L131,基特!$F$6:$L$496,7,0),"")</f>
        <v>秦野市</v>
      </c>
      <c r="S131" s="457"/>
      <c r="T131" s="457"/>
      <c r="U131" s="457"/>
      <c r="V131" s="147">
        <f t="shared" si="29"/>
        <v>136</v>
      </c>
      <c r="W131" s="148" t="str">
        <f>IFERROR(VLOOKUP(V131,基特!$F$6:$L$496,4,0),"")</f>
        <v>大阪府</v>
      </c>
      <c r="X131" s="445" t="str">
        <f t="shared" si="26"/>
        <v>〃</v>
      </c>
      <c r="Y131" s="445"/>
      <c r="Z131" s="445"/>
      <c r="AA131" s="445"/>
      <c r="AB131" s="457" t="str">
        <f>IFERROR(VLOOKUP(V131,基特!$F$6:$L$496,7,0),"")</f>
        <v>大阪市</v>
      </c>
      <c r="AC131" s="457"/>
      <c r="AD131" s="457"/>
      <c r="AE131" s="457"/>
      <c r="AF131" s="147">
        <f t="shared" si="23"/>
        <v>186</v>
      </c>
      <c r="AG131" s="148" t="str">
        <f>IFERROR(VLOOKUP(AF131,基特!$F$6:$L$496,4,0),"")</f>
        <v>福岡県</v>
      </c>
      <c r="AH131" s="445" t="str">
        <f t="shared" si="19"/>
        <v>〃</v>
      </c>
      <c r="AI131" s="445"/>
      <c r="AJ131" s="445"/>
      <c r="AK131" s="445"/>
      <c r="AL131" s="456" t="str">
        <f>IFERROR(VLOOKUP(AF131,基特!$F$6:$L$496,7,0),"")</f>
        <v>福岡市</v>
      </c>
      <c r="AM131" s="456"/>
      <c r="AN131" s="456"/>
      <c r="AO131" s="456"/>
    </row>
    <row r="132" spans="2:41" s="102" customFormat="1" ht="15.95" customHeight="1" x14ac:dyDescent="0.15">
      <c r="B132" s="147">
        <f t="shared" si="27"/>
        <v>37</v>
      </c>
      <c r="C132" s="148" t="str">
        <f>IFERROR(VLOOKUP(B132,基特!$F$6:$L$496,4,0),"")</f>
        <v>栃木県</v>
      </c>
      <c r="D132" s="445" t="str">
        <f t="shared" si="24"/>
        <v>〃</v>
      </c>
      <c r="E132" s="445"/>
      <c r="F132" s="445"/>
      <c r="G132" s="445"/>
      <c r="H132" s="457" t="str">
        <f>IFERROR(VLOOKUP(B132,基特!$F$6:$L$496,7,0),"")</f>
        <v>宇都宮市</v>
      </c>
      <c r="I132" s="457"/>
      <c r="J132" s="457"/>
      <c r="K132" s="457"/>
      <c r="L132" s="147">
        <f t="shared" si="28"/>
        <v>87</v>
      </c>
      <c r="M132" s="148" t="str">
        <f>IFERROR(VLOOKUP(L132,基特!$F$6:$L$496,4,0),"")</f>
        <v>神奈川県</v>
      </c>
      <c r="N132" s="445" t="str">
        <f t="shared" si="25"/>
        <v>〃</v>
      </c>
      <c r="O132" s="445"/>
      <c r="P132" s="445"/>
      <c r="Q132" s="445"/>
      <c r="R132" s="457" t="str">
        <f>IFERROR(VLOOKUP(L132,基特!$F$6:$L$496,7,0),"")</f>
        <v>厚木市</v>
      </c>
      <c r="S132" s="457"/>
      <c r="T132" s="457"/>
      <c r="U132" s="457"/>
      <c r="V132" s="147">
        <f t="shared" si="29"/>
        <v>137</v>
      </c>
      <c r="W132" s="148" t="str">
        <f>IFERROR(VLOOKUP(V132,基特!$F$6:$L$496,4,0),"")</f>
        <v>大阪府</v>
      </c>
      <c r="X132" s="445" t="str">
        <f t="shared" si="26"/>
        <v>〃</v>
      </c>
      <c r="Y132" s="445"/>
      <c r="Z132" s="445"/>
      <c r="AA132" s="445"/>
      <c r="AB132" s="457" t="str">
        <f>IFERROR(VLOOKUP(V132,基特!$F$6:$L$496,7,0),"")</f>
        <v>堺市</v>
      </c>
      <c r="AC132" s="457"/>
      <c r="AD132" s="457"/>
      <c r="AE132" s="457"/>
      <c r="AF132" s="147">
        <f t="shared" si="23"/>
        <v>187</v>
      </c>
      <c r="AG132" s="148" t="str">
        <f>IFERROR(VLOOKUP(AF132,基特!$F$6:$L$496,4,0),"")</f>
        <v>福岡県</v>
      </c>
      <c r="AH132" s="445" t="str">
        <f t="shared" si="19"/>
        <v>〃</v>
      </c>
      <c r="AI132" s="445"/>
      <c r="AJ132" s="445"/>
      <c r="AK132" s="445"/>
      <c r="AL132" s="456" t="str">
        <f>IFERROR(VLOOKUP(AF132,基特!$F$6:$L$496,7,0),"")</f>
        <v>久留米市</v>
      </c>
      <c r="AM132" s="456"/>
      <c r="AN132" s="456"/>
      <c r="AO132" s="456"/>
    </row>
    <row r="133" spans="2:41" ht="15.95" customHeight="1" x14ac:dyDescent="0.15">
      <c r="B133" s="147">
        <f t="shared" si="27"/>
        <v>38</v>
      </c>
      <c r="C133" s="148" t="str">
        <f>IFERROR(VLOOKUP(B133,基特!$F$6:$L$496,4,0),"")</f>
        <v>栃木県</v>
      </c>
      <c r="D133" s="445" t="str">
        <f t="shared" si="24"/>
        <v>〃</v>
      </c>
      <c r="E133" s="445"/>
      <c r="F133" s="445"/>
      <c r="G133" s="445"/>
      <c r="H133" s="457" t="str">
        <f>IFERROR(VLOOKUP(B133,基特!$F$6:$L$496,7,0),"")</f>
        <v>足利市</v>
      </c>
      <c r="I133" s="457"/>
      <c r="J133" s="457"/>
      <c r="K133" s="457"/>
      <c r="L133" s="147">
        <f t="shared" si="28"/>
        <v>88</v>
      </c>
      <c r="M133" s="148" t="str">
        <f>IFERROR(VLOOKUP(L133,基特!$F$6:$L$496,4,0),"")</f>
        <v>神奈川県</v>
      </c>
      <c r="N133" s="445" t="str">
        <f t="shared" si="25"/>
        <v>〃</v>
      </c>
      <c r="O133" s="445"/>
      <c r="P133" s="445"/>
      <c r="Q133" s="445"/>
      <c r="R133" s="457" t="str">
        <f>IFERROR(VLOOKUP(L133,基特!$F$6:$L$496,7,0),"")</f>
        <v>大和市</v>
      </c>
      <c r="S133" s="457"/>
      <c r="T133" s="457"/>
      <c r="U133" s="457"/>
      <c r="V133" s="147">
        <f t="shared" si="29"/>
        <v>138</v>
      </c>
      <c r="W133" s="148" t="str">
        <f>IFERROR(VLOOKUP(V133,基特!$F$6:$L$496,4,0),"")</f>
        <v>大阪府</v>
      </c>
      <c r="X133" s="445" t="str">
        <f t="shared" si="26"/>
        <v>〃</v>
      </c>
      <c r="Y133" s="445"/>
      <c r="Z133" s="445"/>
      <c r="AA133" s="445"/>
      <c r="AB133" s="457" t="str">
        <f>IFERROR(VLOOKUP(V133,基特!$F$6:$L$496,7,0),"")</f>
        <v>守口市</v>
      </c>
      <c r="AC133" s="457"/>
      <c r="AD133" s="457"/>
      <c r="AE133" s="457"/>
      <c r="AF133" s="147">
        <f t="shared" si="23"/>
        <v>188</v>
      </c>
      <c r="AG133" s="148" t="str">
        <f>IFERROR(VLOOKUP(AF133,基特!$F$6:$L$496,4,0),"")</f>
        <v>福岡県</v>
      </c>
      <c r="AH133" s="445" t="str">
        <f t="shared" si="19"/>
        <v>〃</v>
      </c>
      <c r="AI133" s="445"/>
      <c r="AJ133" s="445"/>
      <c r="AK133" s="445"/>
      <c r="AL133" s="456" t="str">
        <f>IFERROR(VLOOKUP(AF133,基特!$F$6:$L$496,7,0),"")</f>
        <v>大牟田市</v>
      </c>
      <c r="AM133" s="456"/>
      <c r="AN133" s="456"/>
      <c r="AO133" s="456"/>
    </row>
    <row r="134" spans="2:41" ht="15.95" customHeight="1" x14ac:dyDescent="0.15">
      <c r="B134" s="147">
        <f t="shared" si="27"/>
        <v>39</v>
      </c>
      <c r="C134" s="148" t="str">
        <f>IFERROR(VLOOKUP(B134,基特!$F$6:$L$496,4,0),"")</f>
        <v>栃木県</v>
      </c>
      <c r="D134" s="445" t="str">
        <f t="shared" si="24"/>
        <v>〃</v>
      </c>
      <c r="E134" s="445"/>
      <c r="F134" s="445"/>
      <c r="G134" s="445"/>
      <c r="H134" s="457" t="str">
        <f>IFERROR(VLOOKUP(B134,基特!$F$6:$L$496,7,0),"")</f>
        <v>栃木市</v>
      </c>
      <c r="I134" s="457"/>
      <c r="J134" s="457"/>
      <c r="K134" s="457"/>
      <c r="L134" s="147">
        <f t="shared" si="28"/>
        <v>89</v>
      </c>
      <c r="M134" s="148" t="str">
        <f>IFERROR(VLOOKUP(L134,基特!$F$6:$L$496,4,0),"")</f>
        <v>新潟県</v>
      </c>
      <c r="N134" s="445" t="str">
        <f t="shared" si="25"/>
        <v>新潟県</v>
      </c>
      <c r="O134" s="445"/>
      <c r="P134" s="445"/>
      <c r="Q134" s="445"/>
      <c r="R134" s="457" t="str">
        <f>IFERROR(VLOOKUP(L134,基特!$F$6:$L$496,7,0),"")</f>
        <v>新潟県</v>
      </c>
      <c r="S134" s="457"/>
      <c r="T134" s="457"/>
      <c r="U134" s="457"/>
      <c r="V134" s="147">
        <f t="shared" si="29"/>
        <v>139</v>
      </c>
      <c r="W134" s="148" t="str">
        <f>IFERROR(VLOOKUP(V134,基特!$F$6:$L$496,4,0),"")</f>
        <v>大阪府</v>
      </c>
      <c r="X134" s="445" t="str">
        <f t="shared" si="26"/>
        <v>〃</v>
      </c>
      <c r="Y134" s="445"/>
      <c r="Z134" s="445"/>
      <c r="AA134" s="445"/>
      <c r="AB134" s="457" t="str">
        <f>IFERROR(VLOOKUP(V134,基特!$F$6:$L$496,7,0),"")</f>
        <v>寝屋川市</v>
      </c>
      <c r="AC134" s="457"/>
      <c r="AD134" s="457"/>
      <c r="AE134" s="457"/>
      <c r="AF134" s="147">
        <f t="shared" si="23"/>
        <v>189</v>
      </c>
      <c r="AG134" s="148" t="str">
        <f>IFERROR(VLOOKUP(AF134,基特!$F$6:$L$496,4,0),"")</f>
        <v>佐賀県</v>
      </c>
      <c r="AH134" s="445" t="str">
        <f t="shared" si="19"/>
        <v>佐賀県</v>
      </c>
      <c r="AI134" s="445"/>
      <c r="AJ134" s="445"/>
      <c r="AK134" s="445"/>
      <c r="AL134" s="456" t="str">
        <f>IFERROR(VLOOKUP(AF134,基特!$F$6:$L$496,7,0),"")</f>
        <v>佐賀県</v>
      </c>
      <c r="AM134" s="456"/>
      <c r="AN134" s="456"/>
      <c r="AO134" s="456"/>
    </row>
    <row r="135" spans="2:41" ht="15.95" customHeight="1" x14ac:dyDescent="0.15">
      <c r="B135" s="147">
        <f t="shared" si="27"/>
        <v>40</v>
      </c>
      <c r="C135" s="148" t="str">
        <f>IFERROR(VLOOKUP(B135,基特!$F$6:$L$496,4,0),"")</f>
        <v>栃木県</v>
      </c>
      <c r="D135" s="445" t="str">
        <f t="shared" si="24"/>
        <v>〃</v>
      </c>
      <c r="E135" s="445"/>
      <c r="F135" s="445"/>
      <c r="G135" s="445"/>
      <c r="H135" s="457" t="str">
        <f>IFERROR(VLOOKUP(B135,基特!$F$6:$L$496,7,0),"")</f>
        <v>佐野市</v>
      </c>
      <c r="I135" s="457"/>
      <c r="J135" s="457"/>
      <c r="K135" s="457"/>
      <c r="L135" s="147">
        <f t="shared" si="28"/>
        <v>90</v>
      </c>
      <c r="M135" s="148" t="str">
        <f>IFERROR(VLOOKUP(L135,基特!$F$6:$L$496,4,0),"")</f>
        <v>新潟県</v>
      </c>
      <c r="N135" s="445" t="str">
        <f t="shared" si="25"/>
        <v>〃</v>
      </c>
      <c r="O135" s="445"/>
      <c r="P135" s="445"/>
      <c r="Q135" s="445"/>
      <c r="R135" s="457" t="str">
        <f>IFERROR(VLOOKUP(L135,基特!$F$6:$L$496,7,0),"")</f>
        <v>長岡市</v>
      </c>
      <c r="S135" s="457"/>
      <c r="T135" s="457"/>
      <c r="U135" s="457"/>
      <c r="V135" s="147">
        <f t="shared" si="29"/>
        <v>140</v>
      </c>
      <c r="W135" s="148" t="str">
        <f>IFERROR(VLOOKUP(V135,基特!$F$6:$L$496,4,0),"")</f>
        <v>大阪府</v>
      </c>
      <c r="X135" s="445" t="str">
        <f t="shared" si="26"/>
        <v>〃</v>
      </c>
      <c r="Y135" s="445"/>
      <c r="Z135" s="445"/>
      <c r="AA135" s="445"/>
      <c r="AB135" s="457" t="str">
        <f>IFERROR(VLOOKUP(V135,基特!$F$6:$L$496,7,0),"")</f>
        <v>箕面市</v>
      </c>
      <c r="AC135" s="457"/>
      <c r="AD135" s="457"/>
      <c r="AE135" s="457"/>
      <c r="AF135" s="147">
        <f t="shared" si="23"/>
        <v>190</v>
      </c>
      <c r="AG135" s="148" t="str">
        <f>IFERROR(VLOOKUP(AF135,基特!$F$6:$L$496,4,0),"")</f>
        <v>佐賀県</v>
      </c>
      <c r="AH135" s="445" t="str">
        <f t="shared" si="19"/>
        <v>〃</v>
      </c>
      <c r="AI135" s="445"/>
      <c r="AJ135" s="445"/>
      <c r="AK135" s="445"/>
      <c r="AL135" s="456" t="str">
        <f>IFERROR(VLOOKUP(AF135,基特!$F$6:$L$496,7,0),"")</f>
        <v>佐賀市</v>
      </c>
      <c r="AM135" s="456"/>
      <c r="AN135" s="456"/>
      <c r="AO135" s="456"/>
    </row>
    <row r="136" spans="2:41" ht="15.95" customHeight="1" x14ac:dyDescent="0.15">
      <c r="B136" s="147">
        <f t="shared" si="27"/>
        <v>41</v>
      </c>
      <c r="C136" s="148" t="str">
        <f>IFERROR(VLOOKUP(B136,基特!$F$6:$L$496,4,0),"")</f>
        <v>栃木県</v>
      </c>
      <c r="D136" s="445" t="str">
        <f t="shared" si="24"/>
        <v>〃</v>
      </c>
      <c r="E136" s="445"/>
      <c r="F136" s="445"/>
      <c r="G136" s="445"/>
      <c r="H136" s="457" t="str">
        <f>IFERROR(VLOOKUP(B136,基特!$F$6:$L$496,7,0),"")</f>
        <v>鹿沼市</v>
      </c>
      <c r="I136" s="457"/>
      <c r="J136" s="457"/>
      <c r="K136" s="457"/>
      <c r="L136" s="147">
        <f t="shared" si="28"/>
        <v>91</v>
      </c>
      <c r="M136" s="148" t="str">
        <f>IFERROR(VLOOKUP(L136,基特!$F$6:$L$496,4,0),"")</f>
        <v>新潟県</v>
      </c>
      <c r="N136" s="445" t="str">
        <f t="shared" si="25"/>
        <v>〃</v>
      </c>
      <c r="O136" s="445"/>
      <c r="P136" s="445"/>
      <c r="Q136" s="445"/>
      <c r="R136" s="457" t="str">
        <f>IFERROR(VLOOKUP(L136,基特!$F$6:$L$496,7,0),"")</f>
        <v>柏崎市</v>
      </c>
      <c r="S136" s="457"/>
      <c r="T136" s="457"/>
      <c r="U136" s="457"/>
      <c r="V136" s="147">
        <f t="shared" si="29"/>
        <v>141</v>
      </c>
      <c r="W136" s="148" t="str">
        <f>IFERROR(VLOOKUP(V136,基特!$F$6:$L$496,4,0),"")</f>
        <v>大阪府</v>
      </c>
      <c r="X136" s="445" t="str">
        <f t="shared" si="26"/>
        <v>〃</v>
      </c>
      <c r="Y136" s="445"/>
      <c r="Z136" s="445"/>
      <c r="AA136" s="445"/>
      <c r="AB136" s="457" t="str">
        <f>IFERROR(VLOOKUP(V136,基特!$F$6:$L$496,7,0),"")</f>
        <v>羽曳野市</v>
      </c>
      <c r="AC136" s="457"/>
      <c r="AD136" s="457"/>
      <c r="AE136" s="457"/>
      <c r="AF136" s="147">
        <f t="shared" si="23"/>
        <v>191</v>
      </c>
      <c r="AG136" s="148" t="str">
        <f>IFERROR(VLOOKUP(AF136,基特!$F$6:$L$496,4,0),"")</f>
        <v>長崎県</v>
      </c>
      <c r="AH136" s="445" t="str">
        <f t="shared" si="19"/>
        <v>長崎県</v>
      </c>
      <c r="AI136" s="445"/>
      <c r="AJ136" s="445"/>
      <c r="AK136" s="445"/>
      <c r="AL136" s="456" t="str">
        <f>IFERROR(VLOOKUP(AF136,基特!$F$6:$L$496,7,0),"")</f>
        <v>長崎県</v>
      </c>
      <c r="AM136" s="456"/>
      <c r="AN136" s="456"/>
      <c r="AO136" s="456"/>
    </row>
    <row r="137" spans="2:41" s="102" customFormat="1" ht="15.95" customHeight="1" x14ac:dyDescent="0.15">
      <c r="B137" s="147">
        <f t="shared" si="27"/>
        <v>42</v>
      </c>
      <c r="C137" s="148" t="str">
        <f>IFERROR(VLOOKUP(B137,基特!$F$6:$L$496,4,0),"")</f>
        <v>栃木県</v>
      </c>
      <c r="D137" s="445" t="str">
        <f t="shared" si="24"/>
        <v>〃</v>
      </c>
      <c r="E137" s="445"/>
      <c r="F137" s="445"/>
      <c r="G137" s="445"/>
      <c r="H137" s="457" t="str">
        <f>IFERROR(VLOOKUP(B137,基特!$F$6:$L$496,7,0),"")</f>
        <v>小山市</v>
      </c>
      <c r="I137" s="457"/>
      <c r="J137" s="457"/>
      <c r="K137" s="457"/>
      <c r="L137" s="147">
        <f t="shared" si="28"/>
        <v>92</v>
      </c>
      <c r="M137" s="148" t="str">
        <f>IFERROR(VLOOKUP(L137,基特!$F$6:$L$496,4,0),"")</f>
        <v>新潟県</v>
      </c>
      <c r="N137" s="445" t="str">
        <f t="shared" si="25"/>
        <v>〃</v>
      </c>
      <c r="O137" s="445"/>
      <c r="P137" s="445"/>
      <c r="Q137" s="445"/>
      <c r="R137" s="457" t="str">
        <f>IFERROR(VLOOKUP(L137,基特!$F$6:$L$496,7,0),"")</f>
        <v>新発田市</v>
      </c>
      <c r="S137" s="457"/>
      <c r="T137" s="457"/>
      <c r="U137" s="457"/>
      <c r="V137" s="147">
        <f t="shared" si="29"/>
        <v>142</v>
      </c>
      <c r="W137" s="148" t="str">
        <f>IFERROR(VLOOKUP(V137,基特!$F$6:$L$496,4,0),"")</f>
        <v>大阪府</v>
      </c>
      <c r="X137" s="445" t="str">
        <f t="shared" si="26"/>
        <v>〃</v>
      </c>
      <c r="Y137" s="445"/>
      <c r="Z137" s="445"/>
      <c r="AA137" s="445"/>
      <c r="AB137" s="457" t="str">
        <f>IFERROR(VLOOKUP(V137,基特!$F$6:$L$496,7,0),"")</f>
        <v>門真市</v>
      </c>
      <c r="AC137" s="457"/>
      <c r="AD137" s="457"/>
      <c r="AE137" s="457"/>
      <c r="AF137" s="147">
        <f t="shared" si="23"/>
        <v>192</v>
      </c>
      <c r="AG137" s="148" t="str">
        <f>IFERROR(VLOOKUP(AF137,基特!$F$6:$L$496,4,0),"")</f>
        <v>長崎県</v>
      </c>
      <c r="AH137" s="445" t="str">
        <f t="shared" si="19"/>
        <v>〃</v>
      </c>
      <c r="AI137" s="445"/>
      <c r="AJ137" s="445"/>
      <c r="AK137" s="445"/>
      <c r="AL137" s="456" t="str">
        <f>IFERROR(VLOOKUP(AF137,基特!$F$6:$L$496,7,0),"")</f>
        <v>長崎市</v>
      </c>
      <c r="AM137" s="456"/>
      <c r="AN137" s="456"/>
      <c r="AO137" s="456"/>
    </row>
    <row r="138" spans="2:41" ht="15.95" customHeight="1" x14ac:dyDescent="0.15">
      <c r="B138" s="147">
        <f t="shared" si="27"/>
        <v>43</v>
      </c>
      <c r="C138" s="148" t="str">
        <f>IFERROR(VLOOKUP(B138,基特!$F$6:$L$496,4,0),"")</f>
        <v>栃木県</v>
      </c>
      <c r="D138" s="445" t="str">
        <f t="shared" si="24"/>
        <v>〃</v>
      </c>
      <c r="E138" s="445"/>
      <c r="F138" s="445"/>
      <c r="G138" s="445"/>
      <c r="H138" s="457" t="str">
        <f>IFERROR(VLOOKUP(B138,基特!$F$6:$L$496,7,0),"")</f>
        <v>那須塩原市</v>
      </c>
      <c r="I138" s="457"/>
      <c r="J138" s="457"/>
      <c r="K138" s="457"/>
      <c r="L138" s="147">
        <f t="shared" si="28"/>
        <v>93</v>
      </c>
      <c r="M138" s="148" t="str">
        <f>IFERROR(VLOOKUP(L138,基特!$F$6:$L$496,4,0),"")</f>
        <v>新潟県</v>
      </c>
      <c r="N138" s="445" t="str">
        <f t="shared" si="25"/>
        <v>〃</v>
      </c>
      <c r="O138" s="445"/>
      <c r="P138" s="445"/>
      <c r="Q138" s="445"/>
      <c r="R138" s="457" t="str">
        <f>IFERROR(VLOOKUP(L138,基特!$F$6:$L$496,7,0),"")</f>
        <v>上越市</v>
      </c>
      <c r="S138" s="457"/>
      <c r="T138" s="457"/>
      <c r="U138" s="457"/>
      <c r="V138" s="147">
        <f t="shared" si="29"/>
        <v>143</v>
      </c>
      <c r="W138" s="148" t="str">
        <f>IFERROR(VLOOKUP(V138,基特!$F$6:$L$496,4,0),"")</f>
        <v>奈良県</v>
      </c>
      <c r="X138" s="445" t="str">
        <f t="shared" si="26"/>
        <v>奈良県</v>
      </c>
      <c r="Y138" s="445"/>
      <c r="Z138" s="445"/>
      <c r="AA138" s="445"/>
      <c r="AB138" s="457" t="str">
        <f>IFERROR(VLOOKUP(V138,基特!$F$6:$L$496,7,0),"")</f>
        <v>奈良県</v>
      </c>
      <c r="AC138" s="457"/>
      <c r="AD138" s="457"/>
      <c r="AE138" s="457"/>
      <c r="AF138" s="147">
        <f t="shared" si="23"/>
        <v>193</v>
      </c>
      <c r="AG138" s="148" t="str">
        <f>IFERROR(VLOOKUP(AF138,基特!$F$6:$L$496,4,0),"")</f>
        <v>長崎県</v>
      </c>
      <c r="AH138" s="445" t="str">
        <f t="shared" si="19"/>
        <v>〃</v>
      </c>
      <c r="AI138" s="445"/>
      <c r="AJ138" s="445"/>
      <c r="AK138" s="445"/>
      <c r="AL138" s="456" t="str">
        <f>IFERROR(VLOOKUP(AF138,基特!$F$6:$L$496,7,0),"")</f>
        <v>佐世保市</v>
      </c>
      <c r="AM138" s="456"/>
      <c r="AN138" s="456"/>
      <c r="AO138" s="456"/>
    </row>
    <row r="139" spans="2:41" ht="15.95" customHeight="1" x14ac:dyDescent="0.15">
      <c r="B139" s="147">
        <f t="shared" si="27"/>
        <v>44</v>
      </c>
      <c r="C139" s="148" t="str">
        <f>IFERROR(VLOOKUP(B139,基特!$F$6:$L$496,4,0),"")</f>
        <v>栃木県</v>
      </c>
      <c r="D139" s="445" t="str">
        <f t="shared" si="24"/>
        <v>〃</v>
      </c>
      <c r="E139" s="445"/>
      <c r="F139" s="445"/>
      <c r="G139" s="445"/>
      <c r="H139" s="457" t="str">
        <f>IFERROR(VLOOKUP(B139,基特!$F$6:$L$496,7,0),"")</f>
        <v>日光市</v>
      </c>
      <c r="I139" s="457"/>
      <c r="J139" s="457"/>
      <c r="K139" s="457"/>
      <c r="L139" s="147">
        <f t="shared" si="28"/>
        <v>94</v>
      </c>
      <c r="M139" s="148" t="str">
        <f>IFERROR(VLOOKUP(L139,基特!$F$6:$L$496,4,0),"")</f>
        <v>富山県</v>
      </c>
      <c r="N139" s="445" t="str">
        <f t="shared" si="25"/>
        <v>富山県</v>
      </c>
      <c r="O139" s="445"/>
      <c r="P139" s="445"/>
      <c r="Q139" s="445"/>
      <c r="R139" s="457" t="str">
        <f>IFERROR(VLOOKUP(L139,基特!$F$6:$L$496,7,0),"")</f>
        <v>富山県</v>
      </c>
      <c r="S139" s="457"/>
      <c r="T139" s="457"/>
      <c r="U139" s="457"/>
      <c r="V139" s="147">
        <f t="shared" si="29"/>
        <v>144</v>
      </c>
      <c r="W139" s="148" t="str">
        <f>IFERROR(VLOOKUP(V139,基特!$F$6:$L$496,4,0),"")</f>
        <v>奈良県</v>
      </c>
      <c r="X139" s="445" t="str">
        <f t="shared" si="26"/>
        <v>〃</v>
      </c>
      <c r="Y139" s="445"/>
      <c r="Z139" s="445"/>
      <c r="AA139" s="445"/>
      <c r="AB139" s="457" t="str">
        <f>IFERROR(VLOOKUP(V139,基特!$F$6:$L$496,7,0),"")</f>
        <v>奈良市</v>
      </c>
      <c r="AC139" s="457"/>
      <c r="AD139" s="457"/>
      <c r="AE139" s="457"/>
      <c r="AF139" s="149">
        <f t="shared" si="23"/>
        <v>194</v>
      </c>
      <c r="AG139" s="150" t="str">
        <f>IFERROR(VLOOKUP(AF139,基特!$F$6:$L$496,4,0),"")</f>
        <v>大分県</v>
      </c>
      <c r="AH139" s="446" t="str">
        <f t="shared" si="19"/>
        <v>大分県</v>
      </c>
      <c r="AI139" s="446"/>
      <c r="AJ139" s="446"/>
      <c r="AK139" s="446"/>
      <c r="AL139" s="458" t="str">
        <f>IFERROR(VLOOKUP(AF139,基特!$F$6:$L$496,7,0),"")</f>
        <v>佐伯市</v>
      </c>
      <c r="AM139" s="458"/>
      <c r="AN139" s="458"/>
      <c r="AO139" s="458"/>
    </row>
    <row r="140" spans="2:41" ht="15.95" customHeight="1" x14ac:dyDescent="0.15">
      <c r="B140" s="147">
        <f t="shared" si="27"/>
        <v>45</v>
      </c>
      <c r="C140" s="148" t="str">
        <f>IFERROR(VLOOKUP(B140,基特!$F$6:$L$496,4,0),"")</f>
        <v>栃木県</v>
      </c>
      <c r="D140" s="445" t="str">
        <f t="shared" si="24"/>
        <v>〃</v>
      </c>
      <c r="E140" s="445"/>
      <c r="F140" s="445"/>
      <c r="G140" s="445"/>
      <c r="H140" s="457" t="str">
        <f>IFERROR(VLOOKUP(B140,基特!$F$6:$L$496,7,0),"")</f>
        <v>大田原市</v>
      </c>
      <c r="I140" s="457"/>
      <c r="J140" s="457"/>
      <c r="K140" s="457"/>
      <c r="L140" s="147">
        <f t="shared" si="28"/>
        <v>95</v>
      </c>
      <c r="M140" s="148" t="str">
        <f>IFERROR(VLOOKUP(L140,基特!$F$6:$L$496,4,0),"")</f>
        <v>石川県</v>
      </c>
      <c r="N140" s="445" t="str">
        <f t="shared" si="25"/>
        <v>石川県</v>
      </c>
      <c r="O140" s="445"/>
      <c r="P140" s="445"/>
      <c r="Q140" s="445"/>
      <c r="R140" s="457" t="str">
        <f>IFERROR(VLOOKUP(L140,基特!$F$6:$L$496,7,0),"")</f>
        <v>石川県</v>
      </c>
      <c r="S140" s="457"/>
      <c r="T140" s="457"/>
      <c r="U140" s="457"/>
      <c r="V140" s="147">
        <f t="shared" si="29"/>
        <v>145</v>
      </c>
      <c r="W140" s="148" t="str">
        <f>IFERROR(VLOOKUP(V140,基特!$F$6:$L$496,4,0),"")</f>
        <v>奈良県</v>
      </c>
      <c r="X140" s="445" t="str">
        <f t="shared" si="26"/>
        <v>〃</v>
      </c>
      <c r="Y140" s="445"/>
      <c r="Z140" s="445"/>
      <c r="AA140" s="445"/>
      <c r="AB140" s="457" t="str">
        <f>IFERROR(VLOOKUP(V140,基特!$F$6:$L$496,7,0),"")</f>
        <v>橿原市</v>
      </c>
      <c r="AC140" s="457"/>
      <c r="AD140" s="457"/>
      <c r="AE140" s="457"/>
      <c r="AF140" s="147">
        <f t="shared" si="23"/>
        <v>195</v>
      </c>
      <c r="AG140" s="148" t="str">
        <f>IFERROR(VLOOKUP(AF140,基特!$F$6:$L$496,4,0),"")</f>
        <v>宮崎県</v>
      </c>
      <c r="AH140" s="445" t="str">
        <f>IF(AG140=AG139,"〃",AG140)</f>
        <v>宮崎県</v>
      </c>
      <c r="AI140" s="445"/>
      <c r="AJ140" s="445"/>
      <c r="AK140" s="445"/>
      <c r="AL140" s="456" t="str">
        <f>IFERROR(VLOOKUP(AF140,基特!$F$6:$L$496,7,0),"")</f>
        <v>宮崎県</v>
      </c>
      <c r="AM140" s="456"/>
      <c r="AN140" s="456"/>
      <c r="AO140" s="456"/>
    </row>
    <row r="141" spans="2:41" ht="15.95" customHeight="1" x14ac:dyDescent="0.15">
      <c r="B141" s="147">
        <f t="shared" si="27"/>
        <v>46</v>
      </c>
      <c r="C141" s="148" t="str">
        <f>IFERROR(VLOOKUP(B141,基特!$F$6:$L$496,4,0),"")</f>
        <v>群馬県</v>
      </c>
      <c r="D141" s="445" t="str">
        <f t="shared" si="24"/>
        <v>群馬県</v>
      </c>
      <c r="E141" s="445"/>
      <c r="F141" s="445"/>
      <c r="G141" s="445"/>
      <c r="H141" s="457" t="str">
        <f>IFERROR(VLOOKUP(B141,基特!$F$6:$L$496,7,0),"")</f>
        <v>群馬県</v>
      </c>
      <c r="I141" s="457"/>
      <c r="J141" s="457"/>
      <c r="K141" s="457"/>
      <c r="L141" s="147">
        <f t="shared" si="28"/>
        <v>96</v>
      </c>
      <c r="M141" s="148" t="str">
        <f>IFERROR(VLOOKUP(L141,基特!$F$6:$L$496,4,0),"")</f>
        <v>石川県</v>
      </c>
      <c r="N141" s="445" t="str">
        <f t="shared" si="25"/>
        <v>〃</v>
      </c>
      <c r="O141" s="445"/>
      <c r="P141" s="445"/>
      <c r="Q141" s="445"/>
      <c r="R141" s="457" t="str">
        <f>IFERROR(VLOOKUP(L141,基特!$F$6:$L$496,7,0),"")</f>
        <v>金沢市</v>
      </c>
      <c r="S141" s="457"/>
      <c r="T141" s="457"/>
      <c r="U141" s="457"/>
      <c r="V141" s="147">
        <f t="shared" si="29"/>
        <v>146</v>
      </c>
      <c r="W141" s="148" t="str">
        <f>IFERROR(VLOOKUP(V141,基特!$F$6:$L$496,4,0),"")</f>
        <v>和歌山県</v>
      </c>
      <c r="X141" s="445" t="str">
        <f t="shared" si="26"/>
        <v>和歌山県</v>
      </c>
      <c r="Y141" s="445"/>
      <c r="Z141" s="445"/>
      <c r="AA141" s="445"/>
      <c r="AB141" s="457" t="str">
        <f>IFERROR(VLOOKUP(V141,基特!$F$6:$L$496,7,0),"")</f>
        <v>和歌山市</v>
      </c>
      <c r="AC141" s="457"/>
      <c r="AD141" s="457"/>
      <c r="AE141" s="457"/>
      <c r="AF141" s="149">
        <f t="shared" si="23"/>
        <v>196</v>
      </c>
      <c r="AG141" s="150" t="str">
        <f>IFERROR(VLOOKUP(AF141,基特!$F$6:$L$496,4,0),"")</f>
        <v>宮崎県</v>
      </c>
      <c r="AH141" s="446" t="str">
        <f>IF(AG141=AG140,"〃",AG141)</f>
        <v>〃</v>
      </c>
      <c r="AI141" s="446"/>
      <c r="AJ141" s="446"/>
      <c r="AK141" s="446"/>
      <c r="AL141" s="458" t="str">
        <f>IFERROR(VLOOKUP(AF141,基特!$F$6:$L$496,7,0),"")</f>
        <v>宮崎市</v>
      </c>
      <c r="AM141" s="458"/>
      <c r="AN141" s="458"/>
      <c r="AO141" s="458"/>
    </row>
    <row r="142" spans="2:41" s="102" customFormat="1" ht="15.95" customHeight="1" x14ac:dyDescent="0.15">
      <c r="B142" s="147">
        <f t="shared" si="27"/>
        <v>47</v>
      </c>
      <c r="C142" s="148" t="str">
        <f>IFERROR(VLOOKUP(B142,基特!$F$6:$L$496,4,0),"")</f>
        <v>群馬県</v>
      </c>
      <c r="D142" s="445" t="str">
        <f t="shared" si="24"/>
        <v>〃</v>
      </c>
      <c r="E142" s="445"/>
      <c r="F142" s="445"/>
      <c r="G142" s="445"/>
      <c r="H142" s="457" t="str">
        <f>IFERROR(VLOOKUP(B142,基特!$F$6:$L$496,7,0),"")</f>
        <v>前橋市</v>
      </c>
      <c r="I142" s="457"/>
      <c r="J142" s="457"/>
      <c r="K142" s="457"/>
      <c r="L142" s="147">
        <f t="shared" si="28"/>
        <v>97</v>
      </c>
      <c r="M142" s="148" t="str">
        <f>IFERROR(VLOOKUP(L142,基特!$F$6:$L$496,4,0),"")</f>
        <v>石川県</v>
      </c>
      <c r="N142" s="445" t="str">
        <f t="shared" si="25"/>
        <v>〃</v>
      </c>
      <c r="O142" s="445"/>
      <c r="P142" s="445"/>
      <c r="Q142" s="445"/>
      <c r="R142" s="457" t="str">
        <f>IFERROR(VLOOKUP(L142,基特!$F$6:$L$496,7,0),"")</f>
        <v>加賀市</v>
      </c>
      <c r="S142" s="457"/>
      <c r="T142" s="457"/>
      <c r="U142" s="457"/>
      <c r="V142" s="147">
        <f t="shared" si="29"/>
        <v>147</v>
      </c>
      <c r="W142" s="148" t="str">
        <f>IFERROR(VLOOKUP(V142,基特!$F$6:$L$496,4,0),"")</f>
        <v>鳥取県</v>
      </c>
      <c r="X142" s="445" t="str">
        <f t="shared" si="26"/>
        <v>鳥取県</v>
      </c>
      <c r="Y142" s="445"/>
      <c r="Z142" s="445"/>
      <c r="AA142" s="445"/>
      <c r="AB142" s="457" t="str">
        <f>IFERROR(VLOOKUP(V142,基特!$F$6:$L$496,7,0),"")</f>
        <v>鳥取県</v>
      </c>
      <c r="AC142" s="457"/>
      <c r="AD142" s="457"/>
      <c r="AE142" s="457"/>
      <c r="AF142" s="114"/>
      <c r="AG142" s="114"/>
      <c r="AH142" s="459"/>
      <c r="AI142" s="459"/>
      <c r="AJ142" s="459"/>
      <c r="AK142" s="459"/>
      <c r="AL142" s="459" t="str">
        <f>IFERROR(VLOOKUP(AF142,基特!$F$6:$L$496,7,0),"")</f>
        <v/>
      </c>
      <c r="AM142" s="459"/>
      <c r="AN142" s="459"/>
      <c r="AO142" s="459"/>
    </row>
    <row r="143" spans="2:41" ht="15.95" customHeight="1" x14ac:dyDescent="0.15">
      <c r="B143" s="147">
        <f t="shared" si="27"/>
        <v>48</v>
      </c>
      <c r="C143" s="148" t="str">
        <f>IFERROR(VLOOKUP(B143,基特!$F$6:$L$496,4,0),"")</f>
        <v>群馬県</v>
      </c>
      <c r="D143" s="445" t="str">
        <f t="shared" si="24"/>
        <v>〃</v>
      </c>
      <c r="E143" s="445"/>
      <c r="F143" s="445"/>
      <c r="G143" s="445"/>
      <c r="H143" s="457" t="str">
        <f>IFERROR(VLOOKUP(B143,基特!$F$6:$L$496,7,0),"")</f>
        <v>高崎市</v>
      </c>
      <c r="I143" s="457"/>
      <c r="J143" s="457"/>
      <c r="K143" s="457"/>
      <c r="L143" s="147">
        <f t="shared" si="28"/>
        <v>98</v>
      </c>
      <c r="M143" s="148" t="str">
        <f>IFERROR(VLOOKUP(L143,基特!$F$6:$L$496,4,0),"")</f>
        <v>石川県</v>
      </c>
      <c r="N143" s="445" t="str">
        <f t="shared" si="25"/>
        <v>〃</v>
      </c>
      <c r="O143" s="445"/>
      <c r="P143" s="445"/>
      <c r="Q143" s="445"/>
      <c r="R143" s="457" t="str">
        <f>IFERROR(VLOOKUP(L143,基特!$F$6:$L$496,7,0),"")</f>
        <v>野々市市</v>
      </c>
      <c r="S143" s="457"/>
      <c r="T143" s="457"/>
      <c r="U143" s="457"/>
      <c r="V143" s="147">
        <f t="shared" si="29"/>
        <v>148</v>
      </c>
      <c r="W143" s="148" t="str">
        <f>IFERROR(VLOOKUP(V143,基特!$F$6:$L$496,4,0),"")</f>
        <v>鳥取県</v>
      </c>
      <c r="X143" s="445" t="str">
        <f t="shared" si="26"/>
        <v>〃</v>
      </c>
      <c r="Y143" s="445"/>
      <c r="Z143" s="445"/>
      <c r="AA143" s="445"/>
      <c r="AB143" s="457" t="str">
        <f>IFERROR(VLOOKUP(V143,基特!$F$6:$L$496,7,0),"")</f>
        <v>鳥取市</v>
      </c>
      <c r="AC143" s="457"/>
      <c r="AD143" s="457"/>
      <c r="AE143" s="457"/>
      <c r="AF143" s="114"/>
      <c r="AG143" s="114"/>
      <c r="AH143" s="459"/>
      <c r="AI143" s="459"/>
      <c r="AJ143" s="459"/>
      <c r="AK143" s="459"/>
      <c r="AL143" s="459" t="str">
        <f>IFERROR(VLOOKUP(AF143,基特!$F$6:$L$496,7,0),"")</f>
        <v/>
      </c>
      <c r="AM143" s="459"/>
      <c r="AN143" s="459"/>
      <c r="AO143" s="459"/>
    </row>
    <row r="144" spans="2:41" ht="15.95" customHeight="1" x14ac:dyDescent="0.15">
      <c r="B144" s="147">
        <f t="shared" si="27"/>
        <v>49</v>
      </c>
      <c r="C144" s="148" t="str">
        <f>IFERROR(VLOOKUP(B144,基特!$F$6:$L$496,4,0),"")</f>
        <v>群馬県</v>
      </c>
      <c r="D144" s="445" t="str">
        <f t="shared" si="24"/>
        <v>〃</v>
      </c>
      <c r="E144" s="445"/>
      <c r="F144" s="445"/>
      <c r="G144" s="445"/>
      <c r="H144" s="457" t="str">
        <f>IFERROR(VLOOKUP(B144,基特!$F$6:$L$496,7,0),"")</f>
        <v>桐生市</v>
      </c>
      <c r="I144" s="457"/>
      <c r="J144" s="457"/>
      <c r="K144" s="457"/>
      <c r="L144" s="147">
        <f t="shared" si="28"/>
        <v>99</v>
      </c>
      <c r="M144" s="148" t="str">
        <f>IFERROR(VLOOKUP(L144,基特!$F$6:$L$496,4,0),"")</f>
        <v>福井県</v>
      </c>
      <c r="N144" s="445" t="str">
        <f t="shared" si="25"/>
        <v>福井県</v>
      </c>
      <c r="O144" s="445"/>
      <c r="P144" s="445"/>
      <c r="Q144" s="445"/>
      <c r="R144" s="457" t="str">
        <f>IFERROR(VLOOKUP(L144,基特!$F$6:$L$496,7,0),"")</f>
        <v>福井県</v>
      </c>
      <c r="S144" s="457"/>
      <c r="T144" s="457"/>
      <c r="U144" s="457"/>
      <c r="V144" s="147">
        <f t="shared" si="29"/>
        <v>149</v>
      </c>
      <c r="W144" s="148" t="str">
        <f>IFERROR(VLOOKUP(V144,基特!$F$6:$L$496,4,0),"")</f>
        <v>鳥取県</v>
      </c>
      <c r="X144" s="445" t="str">
        <f t="shared" si="26"/>
        <v>〃</v>
      </c>
      <c r="Y144" s="445"/>
      <c r="Z144" s="445"/>
      <c r="AA144" s="445"/>
      <c r="AB144" s="457" t="str">
        <f>IFERROR(VLOOKUP(V144,基特!$F$6:$L$496,7,0),"")</f>
        <v>米子市</v>
      </c>
      <c r="AC144" s="457"/>
      <c r="AD144" s="457"/>
      <c r="AE144" s="457"/>
      <c r="AF144" s="114"/>
      <c r="AG144" s="114"/>
      <c r="AH144" s="459"/>
      <c r="AI144" s="459"/>
      <c r="AJ144" s="459"/>
      <c r="AK144" s="459"/>
      <c r="AL144" s="459" t="str">
        <f>IFERROR(VLOOKUP(AF144,基特!$F$6:$L$496,7,0),"")</f>
        <v/>
      </c>
      <c r="AM144" s="459"/>
      <c r="AN144" s="459"/>
      <c r="AO144" s="459"/>
    </row>
    <row r="145" spans="2:41" ht="15.95" customHeight="1" x14ac:dyDescent="0.15">
      <c r="B145" s="149">
        <f t="shared" si="27"/>
        <v>50</v>
      </c>
      <c r="C145" s="150" t="str">
        <f>IFERROR(VLOOKUP(B145,基特!$F$6:$L$496,4,0),"")</f>
        <v>群馬県</v>
      </c>
      <c r="D145" s="446" t="str">
        <f t="shared" si="24"/>
        <v>〃</v>
      </c>
      <c r="E145" s="446"/>
      <c r="F145" s="446"/>
      <c r="G145" s="446"/>
      <c r="H145" s="460" t="str">
        <f>IFERROR(VLOOKUP(B145,基特!$F$6:$L$496,7,0),"")</f>
        <v>伊勢崎市</v>
      </c>
      <c r="I145" s="460"/>
      <c r="J145" s="460"/>
      <c r="K145" s="460"/>
      <c r="L145" s="149">
        <f t="shared" si="28"/>
        <v>100</v>
      </c>
      <c r="M145" s="150" t="str">
        <f>IFERROR(VLOOKUP(L145,基特!$F$6:$L$496,4,0),"")</f>
        <v>福井県</v>
      </c>
      <c r="N145" s="446" t="str">
        <f t="shared" si="25"/>
        <v>〃</v>
      </c>
      <c r="O145" s="446"/>
      <c r="P145" s="446"/>
      <c r="Q145" s="446"/>
      <c r="R145" s="460" t="str">
        <f>IFERROR(VLOOKUP(L145,基特!$F$6:$L$496,7,0),"")</f>
        <v>福井市</v>
      </c>
      <c r="S145" s="460"/>
      <c r="T145" s="460"/>
      <c r="U145" s="460"/>
      <c r="V145" s="149">
        <f t="shared" si="29"/>
        <v>150</v>
      </c>
      <c r="W145" s="150" t="str">
        <f>IFERROR(VLOOKUP(V145,基特!$F$6:$L$496,4,0),"")</f>
        <v>鳥取県</v>
      </c>
      <c r="X145" s="446" t="str">
        <f t="shared" si="26"/>
        <v>〃</v>
      </c>
      <c r="Y145" s="446"/>
      <c r="Z145" s="446"/>
      <c r="AA145" s="446"/>
      <c r="AB145" s="460" t="str">
        <f>IFERROR(VLOOKUP(V145,基特!$F$6:$L$496,7,0),"")</f>
        <v>倉吉市</v>
      </c>
      <c r="AC145" s="460"/>
      <c r="AD145" s="460"/>
      <c r="AE145" s="460"/>
      <c r="AF145" s="114"/>
      <c r="AG145" s="114"/>
      <c r="AH145" s="459"/>
      <c r="AI145" s="459"/>
      <c r="AJ145" s="459"/>
      <c r="AK145" s="459"/>
      <c r="AL145" s="459" t="str">
        <f>IFERROR(VLOOKUP(AF145,基特!$F$6:$L$496,7,0),"")</f>
        <v/>
      </c>
      <c r="AM145" s="459"/>
      <c r="AN145" s="459"/>
      <c r="AO145" s="459"/>
    </row>
    <row r="146" spans="2:41" ht="15.95" customHeight="1" x14ac:dyDescent="0.15">
      <c r="B146" s="108"/>
      <c r="C146" s="108"/>
      <c r="D146" s="104"/>
      <c r="E146" s="104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</row>
    <row r="147" spans="2:41" ht="18" customHeight="1" x14ac:dyDescent="0.2">
      <c r="B147" s="143" t="s">
        <v>915</v>
      </c>
      <c r="C147" s="143"/>
      <c r="D147" s="104"/>
      <c r="E147" s="104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</row>
    <row r="148" spans="2:41" ht="18" customHeight="1" x14ac:dyDescent="0.15">
      <c r="B148" s="112"/>
      <c r="C148" s="112"/>
      <c r="D148" s="104"/>
      <c r="E148" s="104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</row>
    <row r="149" spans="2:41" ht="18" customHeight="1" x14ac:dyDescent="0.15">
      <c r="B149" s="101" t="s">
        <v>898</v>
      </c>
      <c r="D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</row>
    <row r="150" spans="2:41" ht="15.95" customHeight="1" x14ac:dyDescent="0.15">
      <c r="B150" s="132" t="s">
        <v>905</v>
      </c>
      <c r="C150" s="133"/>
      <c r="D150" s="388" t="s">
        <v>1</v>
      </c>
      <c r="E150" s="388"/>
      <c r="F150" s="388"/>
      <c r="G150" s="388"/>
      <c r="H150" s="388" t="s">
        <v>909</v>
      </c>
      <c r="I150" s="388"/>
      <c r="J150" s="388"/>
      <c r="K150" s="388"/>
      <c r="L150" s="132" t="s">
        <v>905</v>
      </c>
      <c r="M150" s="133"/>
      <c r="N150" s="388" t="s">
        <v>1</v>
      </c>
      <c r="O150" s="388"/>
      <c r="P150" s="388"/>
      <c r="Q150" s="388"/>
      <c r="R150" s="388" t="s">
        <v>909</v>
      </c>
      <c r="S150" s="388"/>
      <c r="T150" s="388"/>
      <c r="U150" s="388"/>
      <c r="V150" s="132" t="s">
        <v>1022</v>
      </c>
      <c r="W150" s="133"/>
      <c r="X150" s="388" t="s">
        <v>1</v>
      </c>
      <c r="Y150" s="388"/>
      <c r="Z150" s="388"/>
      <c r="AA150" s="388"/>
      <c r="AB150" s="388" t="s">
        <v>909</v>
      </c>
      <c r="AC150" s="388"/>
      <c r="AD150" s="388"/>
      <c r="AE150" s="388"/>
      <c r="AF150" s="132" t="s">
        <v>905</v>
      </c>
      <c r="AG150" s="133"/>
      <c r="AH150" s="388" t="s">
        <v>1</v>
      </c>
      <c r="AI150" s="388"/>
      <c r="AJ150" s="388"/>
      <c r="AK150" s="388"/>
      <c r="AL150" s="388" t="s">
        <v>909</v>
      </c>
      <c r="AM150" s="388"/>
      <c r="AN150" s="388"/>
      <c r="AO150" s="388"/>
    </row>
    <row r="151" spans="2:41" ht="15.95" customHeight="1" x14ac:dyDescent="0.15">
      <c r="B151" s="134">
        <v>1</v>
      </c>
      <c r="C151" s="135" t="str">
        <f>IFERROR(VLOOKUP(B151,基特!$G$6:$L$496,3,0),"")</f>
        <v>北海道</v>
      </c>
      <c r="D151" s="387" t="str">
        <f t="shared" ref="D151:D170" si="30">IF(C151=C150,"〃",C151)</f>
        <v>北海道</v>
      </c>
      <c r="E151" s="387"/>
      <c r="F151" s="387"/>
      <c r="G151" s="387"/>
      <c r="H151" s="461" t="str">
        <f>IFERROR(VLOOKUP(B151,基特!$G$6:$L$496,6,0),"")</f>
        <v>岩見沢市</v>
      </c>
      <c r="I151" s="461"/>
      <c r="J151" s="461"/>
      <c r="K151" s="461"/>
      <c r="L151" s="134">
        <f>B170+1</f>
        <v>21</v>
      </c>
      <c r="M151" s="135" t="str">
        <f>IFERROR(VLOOKUP(L151,基特!$G$6:$L$496,3,0),"")</f>
        <v>埼玉県</v>
      </c>
      <c r="N151" s="387" t="str">
        <f t="shared" ref="N151:N170" si="31">IF(M151=M150,"〃",M151)</f>
        <v>埼玉県</v>
      </c>
      <c r="O151" s="387"/>
      <c r="P151" s="387"/>
      <c r="Q151" s="387"/>
      <c r="R151" s="461" t="str">
        <f>IFERROR(VLOOKUP(L151,基特!$G$6:$L$496,6,0),"")</f>
        <v>本庄市</v>
      </c>
      <c r="S151" s="461"/>
      <c r="T151" s="461"/>
      <c r="U151" s="461"/>
      <c r="V151" s="134">
        <f>L170+1</f>
        <v>41</v>
      </c>
      <c r="W151" s="135" t="str">
        <f>IFERROR(VLOOKUP(V151,基特!$G$6:$L$496,3,0),"")</f>
        <v>静岡県</v>
      </c>
      <c r="X151" s="387" t="str">
        <f t="shared" ref="X151:X170" si="32">IF(W151=W150,"〃",W151)</f>
        <v>静岡県</v>
      </c>
      <c r="Y151" s="387"/>
      <c r="Z151" s="387"/>
      <c r="AA151" s="387"/>
      <c r="AB151" s="461" t="str">
        <f>IFERROR(VLOOKUP(V151,基特!$G$6:$L$496,6,0),"")</f>
        <v>掛川市</v>
      </c>
      <c r="AC151" s="461"/>
      <c r="AD151" s="461"/>
      <c r="AE151" s="461"/>
      <c r="AF151" s="134">
        <f>V170+1</f>
        <v>61</v>
      </c>
      <c r="AG151" s="135" t="str">
        <f>IFERROR(VLOOKUP(AF151,基特!$G$6:$L$496,3,0),"")</f>
        <v>島根県</v>
      </c>
      <c r="AH151" s="387" t="str">
        <f t="shared" ref="AH151:AH156" si="33">IF(AG151=AG150,"〃",AG151)</f>
        <v>島根県</v>
      </c>
      <c r="AI151" s="387"/>
      <c r="AJ151" s="387"/>
      <c r="AK151" s="387"/>
      <c r="AL151" s="462" t="str">
        <f>IFERROR(VLOOKUP(AF151,基特!$G$6:$L$496,6,0),"")</f>
        <v>安来市</v>
      </c>
      <c r="AM151" s="462"/>
      <c r="AN151" s="462"/>
      <c r="AO151" s="462"/>
    </row>
    <row r="152" spans="2:41" ht="15.95" customHeight="1" x14ac:dyDescent="0.15">
      <c r="B152" s="134">
        <f t="shared" ref="B152:B170" si="34">B151+1</f>
        <v>2</v>
      </c>
      <c r="C152" s="135" t="str">
        <f>IFERROR(VLOOKUP(B152,基特!$G$6:$L$496,3,0),"")</f>
        <v>北海道</v>
      </c>
      <c r="D152" s="387" t="str">
        <f t="shared" si="30"/>
        <v>〃</v>
      </c>
      <c r="E152" s="387"/>
      <c r="F152" s="387"/>
      <c r="G152" s="387"/>
      <c r="H152" s="461" t="str">
        <f>IFERROR(VLOOKUP(B152,基特!$G$6:$L$496,6,0),"")</f>
        <v>東神楽町</v>
      </c>
      <c r="I152" s="461"/>
      <c r="J152" s="461"/>
      <c r="K152" s="461"/>
      <c r="L152" s="134">
        <f t="shared" ref="L152:L170" si="35">L151+1</f>
        <v>22</v>
      </c>
      <c r="M152" s="135" t="str">
        <f>IFERROR(VLOOKUP(L152,基特!$G$6:$L$496,3,0),"")</f>
        <v>埼玉県</v>
      </c>
      <c r="N152" s="387" t="str">
        <f t="shared" si="31"/>
        <v>〃</v>
      </c>
      <c r="O152" s="387"/>
      <c r="P152" s="387"/>
      <c r="Q152" s="387"/>
      <c r="R152" s="461" t="str">
        <f>IFERROR(VLOOKUP(L152,基特!$G$6:$L$496,6,0),"")</f>
        <v>東松山市</v>
      </c>
      <c r="S152" s="461"/>
      <c r="T152" s="461"/>
      <c r="U152" s="461"/>
      <c r="V152" s="134">
        <f t="shared" ref="V152:V170" si="36">V151+1</f>
        <v>42</v>
      </c>
      <c r="W152" s="135" t="str">
        <f>IFERROR(VLOOKUP(V152,基特!$G$6:$L$496,3,0),"")</f>
        <v>静岡県</v>
      </c>
      <c r="X152" s="387" t="str">
        <f t="shared" si="32"/>
        <v>〃</v>
      </c>
      <c r="Y152" s="387"/>
      <c r="Z152" s="387"/>
      <c r="AA152" s="387"/>
      <c r="AB152" s="461" t="str">
        <f>IFERROR(VLOOKUP(V152,基特!$G$6:$L$496,6,0),"")</f>
        <v>藤枝市</v>
      </c>
      <c r="AC152" s="461"/>
      <c r="AD152" s="461"/>
      <c r="AE152" s="461"/>
      <c r="AF152" s="134">
        <f t="shared" ref="AF152:AF159" si="37">AF151+1</f>
        <v>62</v>
      </c>
      <c r="AG152" s="135" t="str">
        <f>IFERROR(VLOOKUP(AF152,基特!$G$6:$L$496,3,0),"")</f>
        <v>島根県</v>
      </c>
      <c r="AH152" s="387" t="str">
        <f t="shared" si="33"/>
        <v>〃</v>
      </c>
      <c r="AI152" s="387"/>
      <c r="AJ152" s="387"/>
      <c r="AK152" s="387"/>
      <c r="AL152" s="462" t="str">
        <f>IFERROR(VLOOKUP(AF152,基特!$G$6:$L$496,6,0),"")</f>
        <v>江津市</v>
      </c>
      <c r="AM152" s="462"/>
      <c r="AN152" s="462"/>
      <c r="AO152" s="462"/>
    </row>
    <row r="153" spans="2:41" ht="15.95" customHeight="1" x14ac:dyDescent="0.15">
      <c r="B153" s="134">
        <f t="shared" si="34"/>
        <v>3</v>
      </c>
      <c r="C153" s="135" t="str">
        <f>IFERROR(VLOOKUP(B153,基特!$G$6:$L$496,3,0),"")</f>
        <v>岩手県</v>
      </c>
      <c r="D153" s="387" t="str">
        <f t="shared" si="30"/>
        <v>岩手県</v>
      </c>
      <c r="E153" s="387"/>
      <c r="F153" s="387"/>
      <c r="G153" s="387"/>
      <c r="H153" s="461" t="str">
        <f>IFERROR(VLOOKUP(B153,基特!$G$6:$L$496,6,0),"")</f>
        <v>宮古市</v>
      </c>
      <c r="I153" s="461"/>
      <c r="J153" s="461"/>
      <c r="K153" s="461"/>
      <c r="L153" s="134">
        <f t="shared" si="35"/>
        <v>23</v>
      </c>
      <c r="M153" s="135" t="str">
        <f>IFERROR(VLOOKUP(L153,基特!$G$6:$L$496,3,0),"")</f>
        <v>埼玉県</v>
      </c>
      <c r="N153" s="387" t="str">
        <f t="shared" si="31"/>
        <v>〃</v>
      </c>
      <c r="O153" s="387"/>
      <c r="P153" s="387"/>
      <c r="Q153" s="387"/>
      <c r="R153" s="461" t="str">
        <f>IFERROR(VLOOKUP(L153,基特!$G$6:$L$496,6,0),"")</f>
        <v>深谷市</v>
      </c>
      <c r="S153" s="461"/>
      <c r="T153" s="461"/>
      <c r="U153" s="461"/>
      <c r="V153" s="134">
        <f t="shared" si="36"/>
        <v>43</v>
      </c>
      <c r="W153" s="135" t="str">
        <f>IFERROR(VLOOKUP(V153,基特!$G$6:$L$496,3,0),"")</f>
        <v>静岡県</v>
      </c>
      <c r="X153" s="387" t="str">
        <f t="shared" si="32"/>
        <v>〃</v>
      </c>
      <c r="Y153" s="387"/>
      <c r="Z153" s="387"/>
      <c r="AA153" s="387"/>
      <c r="AB153" s="461" t="str">
        <f>IFERROR(VLOOKUP(V153,基特!$G$6:$L$496,6,0),"")</f>
        <v>御殿場市</v>
      </c>
      <c r="AC153" s="461"/>
      <c r="AD153" s="461"/>
      <c r="AE153" s="461"/>
      <c r="AF153" s="134">
        <f t="shared" si="37"/>
        <v>63</v>
      </c>
      <c r="AG153" s="135" t="str">
        <f>IFERROR(VLOOKUP(AF153,基特!$G$6:$L$496,3,0),"")</f>
        <v>島根県</v>
      </c>
      <c r="AH153" s="387" t="str">
        <f t="shared" si="33"/>
        <v>〃</v>
      </c>
      <c r="AI153" s="387"/>
      <c r="AJ153" s="387"/>
      <c r="AK153" s="387"/>
      <c r="AL153" s="462" t="str">
        <f>IFERROR(VLOOKUP(AF153,基特!$G$6:$L$496,6,0),"")</f>
        <v>雲南市</v>
      </c>
      <c r="AM153" s="462"/>
      <c r="AN153" s="462"/>
      <c r="AO153" s="462"/>
    </row>
    <row r="154" spans="2:41" ht="15.95" customHeight="1" x14ac:dyDescent="0.15">
      <c r="B154" s="134">
        <f t="shared" si="34"/>
        <v>4</v>
      </c>
      <c r="C154" s="135" t="str">
        <f>IFERROR(VLOOKUP(B154,基特!$G$6:$L$496,3,0),"")</f>
        <v>岩手県</v>
      </c>
      <c r="D154" s="387" t="str">
        <f t="shared" si="30"/>
        <v>〃</v>
      </c>
      <c r="E154" s="387"/>
      <c r="F154" s="387"/>
      <c r="G154" s="387"/>
      <c r="H154" s="461" t="str">
        <f>IFERROR(VLOOKUP(B154,基特!$G$6:$L$496,6,0),"")</f>
        <v>花巻市</v>
      </c>
      <c r="I154" s="461"/>
      <c r="J154" s="461"/>
      <c r="K154" s="461"/>
      <c r="L154" s="134">
        <f t="shared" si="35"/>
        <v>24</v>
      </c>
      <c r="M154" s="135" t="str">
        <f>IFERROR(VLOOKUP(L154,基特!$G$6:$L$496,3,0),"")</f>
        <v>埼玉県</v>
      </c>
      <c r="N154" s="387" t="str">
        <f t="shared" si="31"/>
        <v>〃</v>
      </c>
      <c r="O154" s="387"/>
      <c r="P154" s="387"/>
      <c r="Q154" s="387"/>
      <c r="R154" s="461" t="str">
        <f>IFERROR(VLOOKUP(L154,基特!$G$6:$L$496,6,0),"")</f>
        <v>入間市</v>
      </c>
      <c r="S154" s="461"/>
      <c r="T154" s="461"/>
      <c r="U154" s="461"/>
      <c r="V154" s="134">
        <f t="shared" si="36"/>
        <v>44</v>
      </c>
      <c r="W154" s="135" t="str">
        <f>IFERROR(VLOOKUP(V154,基特!$G$6:$L$496,3,0),"")</f>
        <v>静岡県</v>
      </c>
      <c r="X154" s="387" t="str">
        <f t="shared" si="32"/>
        <v>〃</v>
      </c>
      <c r="Y154" s="387"/>
      <c r="Z154" s="387"/>
      <c r="AA154" s="387"/>
      <c r="AB154" s="461" t="str">
        <f>IFERROR(VLOOKUP(V154,基特!$G$6:$L$496,6,0),"")</f>
        <v>袋井市</v>
      </c>
      <c r="AC154" s="461"/>
      <c r="AD154" s="461"/>
      <c r="AE154" s="461"/>
      <c r="AF154" s="134">
        <f t="shared" si="37"/>
        <v>64</v>
      </c>
      <c r="AG154" s="135" t="str">
        <f>IFERROR(VLOOKUP(AF154,基特!$G$6:$L$496,3,0),"")</f>
        <v>広島県</v>
      </c>
      <c r="AH154" s="387" t="str">
        <f t="shared" si="33"/>
        <v>広島県</v>
      </c>
      <c r="AI154" s="387"/>
      <c r="AJ154" s="387"/>
      <c r="AK154" s="387"/>
      <c r="AL154" s="462" t="str">
        <f>IFERROR(VLOOKUP(AF154,基特!$G$6:$L$496,6,0),"")</f>
        <v>三次市</v>
      </c>
      <c r="AM154" s="462"/>
      <c r="AN154" s="462"/>
      <c r="AO154" s="462"/>
    </row>
    <row r="155" spans="2:41" ht="15.95" customHeight="1" x14ac:dyDescent="0.15">
      <c r="B155" s="134">
        <f t="shared" si="34"/>
        <v>5</v>
      </c>
      <c r="C155" s="135" t="str">
        <f>IFERROR(VLOOKUP(B155,基特!$G$6:$L$496,3,0),"")</f>
        <v>岩手県</v>
      </c>
      <c r="D155" s="387" t="str">
        <f t="shared" si="30"/>
        <v>〃</v>
      </c>
      <c r="E155" s="387"/>
      <c r="F155" s="387"/>
      <c r="G155" s="387"/>
      <c r="H155" s="461" t="str">
        <f>IFERROR(VLOOKUP(B155,基特!$G$6:$L$496,6,0),"")</f>
        <v>北上市</v>
      </c>
      <c r="I155" s="461"/>
      <c r="J155" s="461"/>
      <c r="K155" s="461"/>
      <c r="L155" s="134">
        <f t="shared" si="35"/>
        <v>25</v>
      </c>
      <c r="M155" s="135" t="str">
        <f>IFERROR(VLOOKUP(L155,基特!$G$6:$L$496,3,0),"")</f>
        <v>埼玉県</v>
      </c>
      <c r="N155" s="387" t="str">
        <f t="shared" si="31"/>
        <v>〃</v>
      </c>
      <c r="O155" s="387"/>
      <c r="P155" s="387"/>
      <c r="Q155" s="387"/>
      <c r="R155" s="461" t="str">
        <f>IFERROR(VLOOKUP(L155,基特!$G$6:$L$496,6,0),"")</f>
        <v>坂戸市</v>
      </c>
      <c r="S155" s="461"/>
      <c r="T155" s="461"/>
      <c r="U155" s="461"/>
      <c r="V155" s="134">
        <f t="shared" si="36"/>
        <v>45</v>
      </c>
      <c r="W155" s="135" t="str">
        <f>IFERROR(VLOOKUP(V155,基特!$G$6:$L$496,3,0),"")</f>
        <v>静岡県</v>
      </c>
      <c r="X155" s="387" t="str">
        <f t="shared" si="32"/>
        <v>〃</v>
      </c>
      <c r="Y155" s="387"/>
      <c r="Z155" s="387"/>
      <c r="AA155" s="387"/>
      <c r="AB155" s="461" t="str">
        <f>IFERROR(VLOOKUP(V155,基特!$G$6:$L$496,6,0),"")</f>
        <v>裾野市</v>
      </c>
      <c r="AC155" s="461"/>
      <c r="AD155" s="461"/>
      <c r="AE155" s="461"/>
      <c r="AF155" s="134">
        <f t="shared" si="37"/>
        <v>65</v>
      </c>
      <c r="AG155" s="135" t="str">
        <f>IFERROR(VLOOKUP(AF155,基特!$G$6:$L$496,3,0),"")</f>
        <v>山口県</v>
      </c>
      <c r="AH155" s="387" t="str">
        <f t="shared" si="33"/>
        <v>山口県</v>
      </c>
      <c r="AI155" s="387"/>
      <c r="AJ155" s="387"/>
      <c r="AK155" s="387"/>
      <c r="AL155" s="462" t="str">
        <f>IFERROR(VLOOKUP(AF155,基特!$G$6:$L$496,6,0),"")</f>
        <v>長門市</v>
      </c>
      <c r="AM155" s="462"/>
      <c r="AN155" s="462"/>
      <c r="AO155" s="462"/>
    </row>
    <row r="156" spans="2:41" ht="15.95" customHeight="1" x14ac:dyDescent="0.15">
      <c r="B156" s="134">
        <f t="shared" si="34"/>
        <v>6</v>
      </c>
      <c r="C156" s="135" t="str">
        <f>IFERROR(VLOOKUP(B156,基特!$G$6:$L$496,3,0),"")</f>
        <v>岩手県</v>
      </c>
      <c r="D156" s="387" t="str">
        <f t="shared" si="30"/>
        <v>〃</v>
      </c>
      <c r="E156" s="387"/>
      <c r="F156" s="387"/>
      <c r="G156" s="387"/>
      <c r="H156" s="461" t="str">
        <f>IFERROR(VLOOKUP(B156,基特!$G$6:$L$496,6,0),"")</f>
        <v>一関市</v>
      </c>
      <c r="I156" s="461"/>
      <c r="J156" s="461"/>
      <c r="K156" s="461"/>
      <c r="L156" s="134">
        <f t="shared" si="35"/>
        <v>26</v>
      </c>
      <c r="M156" s="135" t="str">
        <f>IFERROR(VLOOKUP(L156,基特!$G$6:$L$496,3,0),"")</f>
        <v>埼玉県</v>
      </c>
      <c r="N156" s="387" t="str">
        <f t="shared" si="31"/>
        <v>〃</v>
      </c>
      <c r="O156" s="387"/>
      <c r="P156" s="387"/>
      <c r="Q156" s="387"/>
      <c r="R156" s="461" t="str">
        <f>IFERROR(VLOOKUP(L156,基特!$G$6:$L$496,6,0),"")</f>
        <v>日高市</v>
      </c>
      <c r="S156" s="461"/>
      <c r="T156" s="461"/>
      <c r="U156" s="461"/>
      <c r="V156" s="134">
        <f t="shared" si="36"/>
        <v>46</v>
      </c>
      <c r="W156" s="135" t="str">
        <f>IFERROR(VLOOKUP(V156,基特!$G$6:$L$496,3,0),"")</f>
        <v>静岡県</v>
      </c>
      <c r="X156" s="387" t="str">
        <f t="shared" si="32"/>
        <v>〃</v>
      </c>
      <c r="Y156" s="387"/>
      <c r="Z156" s="387"/>
      <c r="AA156" s="387"/>
      <c r="AB156" s="461" t="str">
        <f>IFERROR(VLOOKUP(V156,基特!$G$6:$L$496,6,0),"")</f>
        <v>湖西市</v>
      </c>
      <c r="AC156" s="461"/>
      <c r="AD156" s="461"/>
      <c r="AE156" s="461"/>
      <c r="AF156" s="134">
        <f t="shared" si="37"/>
        <v>66</v>
      </c>
      <c r="AG156" s="135" t="str">
        <f>IFERROR(VLOOKUP(AF156,基特!$G$6:$L$496,3,0),"")</f>
        <v>山口県</v>
      </c>
      <c r="AH156" s="387" t="str">
        <f t="shared" si="33"/>
        <v>〃</v>
      </c>
      <c r="AI156" s="387"/>
      <c r="AJ156" s="387"/>
      <c r="AK156" s="387"/>
      <c r="AL156" s="462" t="str">
        <f>IFERROR(VLOOKUP(AF156,基特!$G$6:$L$496,6,0),"")</f>
        <v>山陽小野田市</v>
      </c>
      <c r="AM156" s="462"/>
      <c r="AN156" s="462"/>
      <c r="AO156" s="462"/>
    </row>
    <row r="157" spans="2:41" ht="15.95" customHeight="1" x14ac:dyDescent="0.15">
      <c r="B157" s="134">
        <f t="shared" si="34"/>
        <v>7</v>
      </c>
      <c r="C157" s="135" t="str">
        <f>IFERROR(VLOOKUP(B157,基特!$G$6:$L$496,3,0),"")</f>
        <v>岩手県</v>
      </c>
      <c r="D157" s="387" t="str">
        <f t="shared" si="30"/>
        <v>〃</v>
      </c>
      <c r="E157" s="387"/>
      <c r="F157" s="387"/>
      <c r="G157" s="387"/>
      <c r="H157" s="461" t="str">
        <f>IFERROR(VLOOKUP(B157,基特!$G$6:$L$496,6,0),"")</f>
        <v>釜石市</v>
      </c>
      <c r="I157" s="461"/>
      <c r="J157" s="461"/>
      <c r="K157" s="461"/>
      <c r="L157" s="134">
        <f t="shared" si="35"/>
        <v>27</v>
      </c>
      <c r="M157" s="135" t="str">
        <f>IFERROR(VLOOKUP(L157,基特!$G$6:$L$496,3,0),"")</f>
        <v>埼玉県</v>
      </c>
      <c r="N157" s="387" t="str">
        <f t="shared" si="31"/>
        <v>〃</v>
      </c>
      <c r="O157" s="387"/>
      <c r="P157" s="387"/>
      <c r="Q157" s="387"/>
      <c r="R157" s="461" t="str">
        <f>IFERROR(VLOOKUP(L157,基特!$G$6:$L$496,6,0),"")</f>
        <v>松伏町</v>
      </c>
      <c r="S157" s="461"/>
      <c r="T157" s="461"/>
      <c r="U157" s="461"/>
      <c r="V157" s="134">
        <f t="shared" si="36"/>
        <v>47</v>
      </c>
      <c r="W157" s="135" t="str">
        <f>IFERROR(VLOOKUP(V157,基特!$G$6:$L$496,3,0),"")</f>
        <v>愛知県</v>
      </c>
      <c r="X157" s="387" t="str">
        <f t="shared" si="32"/>
        <v>愛知県</v>
      </c>
      <c r="Y157" s="387"/>
      <c r="Z157" s="387"/>
      <c r="AA157" s="387"/>
      <c r="AB157" s="461" t="str">
        <f>IFERROR(VLOOKUP(V157,基特!$G$6:$L$496,6,0),"")</f>
        <v>半田市</v>
      </c>
      <c r="AC157" s="461"/>
      <c r="AD157" s="461"/>
      <c r="AE157" s="461"/>
      <c r="AF157" s="134">
        <f t="shared" si="37"/>
        <v>67</v>
      </c>
      <c r="AG157" s="135" t="str">
        <f>IFERROR(VLOOKUP(AF157,基特!$G$6:$L$496,3,0),"")</f>
        <v>愛媛県</v>
      </c>
      <c r="AH157" s="387" t="str">
        <f>IF(AG157=AG156,"〃",AG157)</f>
        <v>愛媛県</v>
      </c>
      <c r="AI157" s="387"/>
      <c r="AJ157" s="387"/>
      <c r="AK157" s="387"/>
      <c r="AL157" s="462" t="str">
        <f>IFERROR(VLOOKUP(AF157,基特!$G$6:$L$496,6,0),"")</f>
        <v>宇和島市</v>
      </c>
      <c r="AM157" s="462"/>
      <c r="AN157" s="462"/>
      <c r="AO157" s="462"/>
    </row>
    <row r="158" spans="2:41" ht="15.95" customHeight="1" x14ac:dyDescent="0.15">
      <c r="B158" s="134">
        <f t="shared" si="34"/>
        <v>8</v>
      </c>
      <c r="C158" s="135" t="str">
        <f>IFERROR(VLOOKUP(B158,基特!$G$6:$L$496,3,0),"")</f>
        <v>岩手県</v>
      </c>
      <c r="D158" s="387" t="str">
        <f t="shared" si="30"/>
        <v>〃</v>
      </c>
      <c r="E158" s="387"/>
      <c r="F158" s="387"/>
      <c r="G158" s="387"/>
      <c r="H158" s="461" t="str">
        <f>IFERROR(VLOOKUP(B158,基特!$G$6:$L$496,6,0),"")</f>
        <v>奥州市</v>
      </c>
      <c r="I158" s="461"/>
      <c r="J158" s="461"/>
      <c r="K158" s="461"/>
      <c r="L158" s="134">
        <f t="shared" si="35"/>
        <v>28</v>
      </c>
      <c r="M158" s="135" t="str">
        <f>IFERROR(VLOOKUP(L158,基特!$G$6:$L$496,3,0),"")</f>
        <v>千葉県</v>
      </c>
      <c r="N158" s="387" t="str">
        <f t="shared" si="31"/>
        <v>千葉県</v>
      </c>
      <c r="O158" s="387"/>
      <c r="P158" s="387"/>
      <c r="Q158" s="387"/>
      <c r="R158" s="461" t="str">
        <f>IFERROR(VLOOKUP(L158,基特!$G$6:$L$496,6,0),"")</f>
        <v>野田市</v>
      </c>
      <c r="S158" s="461"/>
      <c r="T158" s="461"/>
      <c r="U158" s="461"/>
      <c r="V158" s="134">
        <f t="shared" si="36"/>
        <v>48</v>
      </c>
      <c r="W158" s="135" t="str">
        <f>IFERROR(VLOOKUP(V158,基特!$G$6:$L$496,3,0),"")</f>
        <v>愛知県</v>
      </c>
      <c r="X158" s="387" t="str">
        <f t="shared" si="32"/>
        <v>〃</v>
      </c>
      <c r="Y158" s="387"/>
      <c r="Z158" s="387"/>
      <c r="AA158" s="387"/>
      <c r="AB158" s="461" t="str">
        <f>IFERROR(VLOOKUP(V158,基特!$G$6:$L$496,6,0),"")</f>
        <v>豊川市</v>
      </c>
      <c r="AC158" s="461"/>
      <c r="AD158" s="461"/>
      <c r="AE158" s="461"/>
      <c r="AF158" s="134">
        <f t="shared" si="37"/>
        <v>68</v>
      </c>
      <c r="AG158" s="135" t="str">
        <f>IFERROR(VLOOKUP(AF158,基特!$G$6:$L$496,3,0),"")</f>
        <v>長崎県</v>
      </c>
      <c r="AH158" s="387" t="str">
        <f>IF(AG158=AG157,"〃",AG158)</f>
        <v>長崎県</v>
      </c>
      <c r="AI158" s="387"/>
      <c r="AJ158" s="387"/>
      <c r="AK158" s="387"/>
      <c r="AL158" s="462" t="str">
        <f>IFERROR(VLOOKUP(AF158,基特!$G$6:$L$496,6,0),"")</f>
        <v>島原市</v>
      </c>
      <c r="AM158" s="462"/>
      <c r="AN158" s="462"/>
      <c r="AO158" s="462"/>
    </row>
    <row r="159" spans="2:41" ht="15.95" customHeight="1" x14ac:dyDescent="0.15">
      <c r="B159" s="134">
        <f t="shared" si="34"/>
        <v>9</v>
      </c>
      <c r="C159" s="135" t="str">
        <f>IFERROR(VLOOKUP(B159,基特!$G$6:$L$496,3,0),"")</f>
        <v>山形県</v>
      </c>
      <c r="D159" s="387" t="str">
        <f t="shared" si="30"/>
        <v>山形県</v>
      </c>
      <c r="E159" s="387"/>
      <c r="F159" s="387"/>
      <c r="G159" s="387"/>
      <c r="H159" s="461" t="str">
        <f>IFERROR(VLOOKUP(B159,基特!$G$6:$L$496,6,0),"")</f>
        <v>米沢市</v>
      </c>
      <c r="I159" s="461"/>
      <c r="J159" s="461"/>
      <c r="K159" s="461"/>
      <c r="L159" s="134">
        <f t="shared" si="35"/>
        <v>29</v>
      </c>
      <c r="M159" s="135" t="str">
        <f>IFERROR(VLOOKUP(L159,基特!$G$6:$L$496,3,0),"")</f>
        <v>千葉県</v>
      </c>
      <c r="N159" s="387" t="str">
        <f t="shared" si="31"/>
        <v>〃</v>
      </c>
      <c r="O159" s="387"/>
      <c r="P159" s="387"/>
      <c r="Q159" s="387"/>
      <c r="R159" s="461" t="str">
        <f>IFERROR(VLOOKUP(L159,基特!$G$6:$L$496,6,0),"")</f>
        <v>茂原市</v>
      </c>
      <c r="S159" s="461"/>
      <c r="T159" s="461"/>
      <c r="U159" s="461"/>
      <c r="V159" s="134">
        <f t="shared" si="36"/>
        <v>49</v>
      </c>
      <c r="W159" s="135" t="str">
        <f>IFERROR(VLOOKUP(V159,基特!$G$6:$L$496,3,0),"")</f>
        <v>愛知県</v>
      </c>
      <c r="X159" s="387" t="str">
        <f t="shared" si="32"/>
        <v>〃</v>
      </c>
      <c r="Y159" s="387"/>
      <c r="Z159" s="387"/>
      <c r="AA159" s="387"/>
      <c r="AB159" s="461" t="str">
        <f>IFERROR(VLOOKUP(V159,基特!$G$6:$L$496,6,0),"")</f>
        <v>安城市</v>
      </c>
      <c r="AC159" s="461"/>
      <c r="AD159" s="461"/>
      <c r="AE159" s="461"/>
      <c r="AF159" s="134">
        <f t="shared" si="37"/>
        <v>69</v>
      </c>
      <c r="AG159" s="135" t="str">
        <f>IFERROR(VLOOKUP(AF159,基特!$G$6:$L$496,3,0),"")</f>
        <v>長崎県</v>
      </c>
      <c r="AH159" s="387" t="str">
        <f>IF(AG159=AG158,"〃",AG159)</f>
        <v>〃</v>
      </c>
      <c r="AI159" s="387"/>
      <c r="AJ159" s="387"/>
      <c r="AK159" s="387"/>
      <c r="AL159" s="462" t="str">
        <f>IFERROR(VLOOKUP(AF159,基特!$G$6:$L$496,6,0),"")</f>
        <v>松浦市</v>
      </c>
      <c r="AM159" s="462"/>
      <c r="AN159" s="462"/>
      <c r="AO159" s="462"/>
    </row>
    <row r="160" spans="2:41" ht="15.95" customHeight="1" x14ac:dyDescent="0.15">
      <c r="B160" s="134">
        <f t="shared" si="34"/>
        <v>10</v>
      </c>
      <c r="C160" s="135" t="str">
        <f>IFERROR(VLOOKUP(B160,基特!$G$6:$L$496,3,0),"")</f>
        <v>山形県</v>
      </c>
      <c r="D160" s="387" t="str">
        <f t="shared" si="30"/>
        <v>〃</v>
      </c>
      <c r="E160" s="387"/>
      <c r="F160" s="387"/>
      <c r="G160" s="387"/>
      <c r="H160" s="461" t="str">
        <f>IFERROR(VLOOKUP(B160,基特!$G$6:$L$496,6,0),"")</f>
        <v>鶴岡市</v>
      </c>
      <c r="I160" s="461"/>
      <c r="J160" s="461"/>
      <c r="K160" s="461"/>
      <c r="L160" s="134">
        <f t="shared" si="35"/>
        <v>30</v>
      </c>
      <c r="M160" s="135" t="str">
        <f>IFERROR(VLOOKUP(L160,基特!$G$6:$L$496,3,0),"")</f>
        <v>千葉県</v>
      </c>
      <c r="N160" s="387" t="str">
        <f t="shared" si="31"/>
        <v>〃</v>
      </c>
      <c r="O160" s="387"/>
      <c r="P160" s="387"/>
      <c r="Q160" s="387"/>
      <c r="R160" s="461" t="str">
        <f>IFERROR(VLOOKUP(L160,基特!$G$6:$L$496,6,0),"")</f>
        <v>鎌ケ谷市</v>
      </c>
      <c r="S160" s="461"/>
      <c r="T160" s="461"/>
      <c r="U160" s="461"/>
      <c r="V160" s="134">
        <f t="shared" si="36"/>
        <v>50</v>
      </c>
      <c r="W160" s="135" t="str">
        <f>IFERROR(VLOOKUP(V160,基特!$G$6:$L$496,3,0),"")</f>
        <v>愛知県</v>
      </c>
      <c r="X160" s="387" t="str">
        <f t="shared" si="32"/>
        <v>〃</v>
      </c>
      <c r="Y160" s="387"/>
      <c r="Z160" s="387"/>
      <c r="AA160" s="387"/>
      <c r="AB160" s="461" t="str">
        <f>IFERROR(VLOOKUP(V160,基特!$G$6:$L$496,6,0),"")</f>
        <v>西尾市</v>
      </c>
      <c r="AC160" s="461"/>
      <c r="AD160" s="461"/>
      <c r="AE160" s="461"/>
      <c r="AF160" s="114"/>
      <c r="AG160" s="114"/>
      <c r="AH160" s="101" t="str">
        <f>IFERROR(VLOOKUP(AF160,基特!$G$6:$L$496,3,0),"")</f>
        <v/>
      </c>
      <c r="AI160" s="101"/>
      <c r="AJ160" s="101"/>
      <c r="AK160" s="101"/>
      <c r="AL160" s="144" t="str">
        <f>IFERROR(VLOOKUP(AF160,基特!$G$6:$L$496,6,0),"")</f>
        <v/>
      </c>
      <c r="AM160" s="144"/>
      <c r="AN160" s="144"/>
      <c r="AO160" s="144"/>
    </row>
    <row r="161" spans="2:41" ht="15.95" customHeight="1" x14ac:dyDescent="0.15">
      <c r="B161" s="134">
        <f t="shared" si="34"/>
        <v>11</v>
      </c>
      <c r="C161" s="135" t="str">
        <f>IFERROR(VLOOKUP(B161,基特!$G$6:$L$496,3,0),"")</f>
        <v>山形県</v>
      </c>
      <c r="D161" s="387" t="str">
        <f t="shared" si="30"/>
        <v>〃</v>
      </c>
      <c r="E161" s="387"/>
      <c r="F161" s="387"/>
      <c r="G161" s="387"/>
      <c r="H161" s="461" t="str">
        <f>IFERROR(VLOOKUP(B161,基特!$G$6:$L$496,6,0),"")</f>
        <v>酒田市</v>
      </c>
      <c r="I161" s="461"/>
      <c r="J161" s="461"/>
      <c r="K161" s="461"/>
      <c r="L161" s="134">
        <f t="shared" si="35"/>
        <v>31</v>
      </c>
      <c r="M161" s="135" t="str">
        <f>IFERROR(VLOOKUP(L161,基特!$G$6:$L$496,3,0),"")</f>
        <v>千葉県</v>
      </c>
      <c r="N161" s="387" t="str">
        <f t="shared" si="31"/>
        <v>〃</v>
      </c>
      <c r="O161" s="387"/>
      <c r="P161" s="387"/>
      <c r="Q161" s="387"/>
      <c r="R161" s="461" t="str">
        <f>IFERROR(VLOOKUP(L161,基特!$G$6:$L$496,6,0),"")</f>
        <v>君津市</v>
      </c>
      <c r="S161" s="461"/>
      <c r="T161" s="461"/>
      <c r="U161" s="461"/>
      <c r="V161" s="134">
        <f t="shared" si="36"/>
        <v>51</v>
      </c>
      <c r="W161" s="135" t="str">
        <f>IFERROR(VLOOKUP(V161,基特!$G$6:$L$496,3,0),"")</f>
        <v>愛知県</v>
      </c>
      <c r="X161" s="387" t="str">
        <f t="shared" si="32"/>
        <v>〃</v>
      </c>
      <c r="Y161" s="387"/>
      <c r="Z161" s="387"/>
      <c r="AA161" s="387"/>
      <c r="AB161" s="461" t="str">
        <f>IFERROR(VLOOKUP(V161,基特!$G$6:$L$496,6,0),"")</f>
        <v>江南市</v>
      </c>
      <c r="AC161" s="461"/>
      <c r="AD161" s="461"/>
      <c r="AE161" s="461"/>
      <c r="AF161" s="114"/>
      <c r="AG161" s="114"/>
      <c r="AH161" s="101" t="str">
        <f>IFERROR(VLOOKUP(AF161,基特!$G$6:$L$496,3,0),"")</f>
        <v/>
      </c>
      <c r="AI161" s="101"/>
      <c r="AJ161" s="101"/>
      <c r="AK161" s="101"/>
      <c r="AL161" s="144" t="str">
        <f>IFERROR(VLOOKUP(AF161,基特!$G$6:$L$496,6,0),"")</f>
        <v/>
      </c>
      <c r="AM161" s="144"/>
      <c r="AN161" s="144"/>
      <c r="AO161" s="144"/>
    </row>
    <row r="162" spans="2:41" ht="15.95" customHeight="1" x14ac:dyDescent="0.15">
      <c r="B162" s="134">
        <f t="shared" si="34"/>
        <v>12</v>
      </c>
      <c r="C162" s="135" t="str">
        <f>IFERROR(VLOOKUP(B162,基特!$G$6:$L$496,3,0),"")</f>
        <v>山形県</v>
      </c>
      <c r="D162" s="387" t="str">
        <f t="shared" si="30"/>
        <v>〃</v>
      </c>
      <c r="E162" s="387"/>
      <c r="F162" s="387"/>
      <c r="G162" s="387"/>
      <c r="H162" s="461" t="str">
        <f>IFERROR(VLOOKUP(B162,基特!$G$6:$L$496,6,0),"")</f>
        <v>天童市</v>
      </c>
      <c r="I162" s="461"/>
      <c r="J162" s="461"/>
      <c r="K162" s="461"/>
      <c r="L162" s="134">
        <f t="shared" si="35"/>
        <v>32</v>
      </c>
      <c r="M162" s="135" t="str">
        <f>IFERROR(VLOOKUP(L162,基特!$G$6:$L$496,3,0),"")</f>
        <v>千葉県</v>
      </c>
      <c r="N162" s="387" t="str">
        <f t="shared" si="31"/>
        <v>〃</v>
      </c>
      <c r="O162" s="387"/>
      <c r="P162" s="387"/>
      <c r="Q162" s="387"/>
      <c r="R162" s="461" t="str">
        <f>IFERROR(VLOOKUP(L162,基特!$G$6:$L$496,6,0),"")</f>
        <v>四街道市</v>
      </c>
      <c r="S162" s="461"/>
      <c r="T162" s="461"/>
      <c r="U162" s="461"/>
      <c r="V162" s="134">
        <f t="shared" si="36"/>
        <v>52</v>
      </c>
      <c r="W162" s="135" t="str">
        <f>IFERROR(VLOOKUP(V162,基特!$G$6:$L$496,3,0),"")</f>
        <v>愛知県</v>
      </c>
      <c r="X162" s="387" t="str">
        <f t="shared" si="32"/>
        <v>〃</v>
      </c>
      <c r="Y162" s="387"/>
      <c r="Z162" s="387"/>
      <c r="AA162" s="387"/>
      <c r="AB162" s="461" t="str">
        <f>IFERROR(VLOOKUP(V162,基特!$G$6:$L$496,6,0),"")</f>
        <v>小牧市</v>
      </c>
      <c r="AC162" s="461"/>
      <c r="AD162" s="461"/>
      <c r="AE162" s="461"/>
      <c r="AF162" s="114"/>
      <c r="AG162" s="114"/>
      <c r="AH162" s="101" t="str">
        <f>IFERROR(VLOOKUP(AF162,基特!$G$6:$L$496,3,0),"")</f>
        <v/>
      </c>
      <c r="AI162" s="101"/>
      <c r="AJ162" s="101"/>
      <c r="AK162" s="101"/>
      <c r="AL162" s="144" t="str">
        <f>IFERROR(VLOOKUP(AF162,基特!$G$6:$L$496,6,0),"")</f>
        <v/>
      </c>
      <c r="AM162" s="144"/>
      <c r="AN162" s="144"/>
      <c r="AO162" s="144"/>
    </row>
    <row r="163" spans="2:41" ht="15.95" customHeight="1" x14ac:dyDescent="0.15">
      <c r="B163" s="134">
        <f t="shared" si="34"/>
        <v>13</v>
      </c>
      <c r="C163" s="135" t="str">
        <f>IFERROR(VLOOKUP(B163,基特!$G$6:$L$496,3,0),"")</f>
        <v>福島県</v>
      </c>
      <c r="D163" s="387" t="str">
        <f t="shared" si="30"/>
        <v>福島県</v>
      </c>
      <c r="E163" s="387"/>
      <c r="F163" s="387"/>
      <c r="G163" s="387"/>
      <c r="H163" s="461" t="str">
        <f>IFERROR(VLOOKUP(B163,基特!$G$6:$L$496,6,0),"")</f>
        <v>会津若松市</v>
      </c>
      <c r="I163" s="461"/>
      <c r="J163" s="461"/>
      <c r="K163" s="461"/>
      <c r="L163" s="134">
        <f t="shared" si="35"/>
        <v>33</v>
      </c>
      <c r="M163" s="135" t="str">
        <f>IFERROR(VLOOKUP(L163,基特!$G$6:$L$496,3,0),"")</f>
        <v>千葉県</v>
      </c>
      <c r="N163" s="387" t="str">
        <f t="shared" si="31"/>
        <v>〃</v>
      </c>
      <c r="O163" s="387"/>
      <c r="P163" s="387"/>
      <c r="Q163" s="387"/>
      <c r="R163" s="461" t="str">
        <f>IFERROR(VLOOKUP(L163,基特!$G$6:$L$496,6,0),"")</f>
        <v>印西市</v>
      </c>
      <c r="S163" s="461"/>
      <c r="T163" s="461"/>
      <c r="U163" s="461"/>
      <c r="V163" s="134">
        <f t="shared" si="36"/>
        <v>53</v>
      </c>
      <c r="W163" s="135" t="str">
        <f>IFERROR(VLOOKUP(V163,基特!$G$6:$L$496,3,0),"")</f>
        <v>愛知県</v>
      </c>
      <c r="X163" s="387" t="str">
        <f t="shared" si="32"/>
        <v>〃</v>
      </c>
      <c r="Y163" s="387"/>
      <c r="Z163" s="387"/>
      <c r="AA163" s="387"/>
      <c r="AB163" s="461" t="str">
        <f>IFERROR(VLOOKUP(V163,基特!$G$6:$L$496,6,0),"")</f>
        <v>東海市</v>
      </c>
      <c r="AC163" s="461"/>
      <c r="AD163" s="461"/>
      <c r="AE163" s="461"/>
      <c r="AF163" s="114"/>
      <c r="AG163" s="114"/>
      <c r="AH163" s="101" t="str">
        <f>IFERROR(VLOOKUP(AF163,基特!$G$6:$L$496,3,0),"")</f>
        <v/>
      </c>
      <c r="AI163" s="101"/>
      <c r="AJ163" s="101"/>
      <c r="AK163" s="101"/>
      <c r="AL163" s="144" t="str">
        <f>IFERROR(VLOOKUP(AF163,基特!$G$6:$L$496,6,0),"")</f>
        <v/>
      </c>
      <c r="AM163" s="144"/>
      <c r="AN163" s="144"/>
      <c r="AO163" s="144"/>
    </row>
    <row r="164" spans="2:41" ht="15.95" customHeight="1" x14ac:dyDescent="0.15">
      <c r="B164" s="134">
        <f t="shared" si="34"/>
        <v>14</v>
      </c>
      <c r="C164" s="135" t="str">
        <f>IFERROR(VLOOKUP(B164,基特!$G$6:$L$496,3,0),"")</f>
        <v>福島県</v>
      </c>
      <c r="D164" s="387" t="str">
        <f t="shared" si="30"/>
        <v>〃</v>
      </c>
      <c r="E164" s="387"/>
      <c r="F164" s="387"/>
      <c r="G164" s="387"/>
      <c r="H164" s="461" t="str">
        <f>IFERROR(VLOOKUP(B164,基特!$G$6:$L$496,6,0),"")</f>
        <v>須賀川市</v>
      </c>
      <c r="I164" s="461"/>
      <c r="J164" s="461"/>
      <c r="K164" s="461"/>
      <c r="L164" s="134">
        <f t="shared" si="35"/>
        <v>34</v>
      </c>
      <c r="M164" s="135" t="str">
        <f>IFERROR(VLOOKUP(L164,基特!$G$6:$L$496,3,0),"")</f>
        <v>千葉県</v>
      </c>
      <c r="N164" s="387" t="str">
        <f t="shared" si="31"/>
        <v>〃</v>
      </c>
      <c r="O164" s="387"/>
      <c r="P164" s="387"/>
      <c r="Q164" s="387"/>
      <c r="R164" s="461" t="str">
        <f>IFERROR(VLOOKUP(L164,基特!$G$6:$L$496,6,0),"")</f>
        <v>白井市</v>
      </c>
      <c r="S164" s="461"/>
      <c r="T164" s="461"/>
      <c r="U164" s="461"/>
      <c r="V164" s="134">
        <f t="shared" si="36"/>
        <v>54</v>
      </c>
      <c r="W164" s="135" t="str">
        <f>IFERROR(VLOOKUP(V164,基特!$G$6:$L$496,3,0),"")</f>
        <v>愛知県</v>
      </c>
      <c r="X164" s="387" t="str">
        <f t="shared" si="32"/>
        <v>〃</v>
      </c>
      <c r="Y164" s="387"/>
      <c r="Z164" s="387"/>
      <c r="AA164" s="387"/>
      <c r="AB164" s="461" t="str">
        <f>IFERROR(VLOOKUP(V164,基特!$G$6:$L$496,6,0),"")</f>
        <v>大府市</v>
      </c>
      <c r="AC164" s="461"/>
      <c r="AD164" s="461"/>
      <c r="AE164" s="461"/>
      <c r="AF164" s="114"/>
      <c r="AG164" s="114"/>
      <c r="AH164" s="459" t="str">
        <f>IFERROR(VLOOKUP(AF164,基特!$G$6:$L$496,3,0),"")</f>
        <v/>
      </c>
      <c r="AI164" s="459"/>
      <c r="AJ164" s="459"/>
      <c r="AK164" s="459"/>
      <c r="AL164" s="462" t="str">
        <f>IFERROR(VLOOKUP(AF164,基特!$G$6:$L$496,6,0),"")</f>
        <v/>
      </c>
      <c r="AM164" s="462"/>
      <c r="AN164" s="462"/>
      <c r="AO164" s="462"/>
    </row>
    <row r="165" spans="2:41" ht="15.95" customHeight="1" x14ac:dyDescent="0.15">
      <c r="B165" s="134">
        <f t="shared" si="34"/>
        <v>15</v>
      </c>
      <c r="C165" s="135" t="str">
        <f>IFERROR(VLOOKUP(B165,基特!$G$6:$L$496,3,0),"")</f>
        <v>群馬県</v>
      </c>
      <c r="D165" s="387" t="str">
        <f t="shared" si="30"/>
        <v>群馬県</v>
      </c>
      <c r="E165" s="387"/>
      <c r="F165" s="387"/>
      <c r="G165" s="387"/>
      <c r="H165" s="461" t="str">
        <f>IFERROR(VLOOKUP(B165,基特!$G$6:$L$496,6,0),"")</f>
        <v>渋川市</v>
      </c>
      <c r="I165" s="461"/>
      <c r="J165" s="461"/>
      <c r="K165" s="461"/>
      <c r="L165" s="134">
        <f t="shared" si="35"/>
        <v>35</v>
      </c>
      <c r="M165" s="135" t="str">
        <f>IFERROR(VLOOKUP(L165,基特!$G$6:$L$496,3,0),"")</f>
        <v>石川県</v>
      </c>
      <c r="N165" s="387" t="str">
        <f t="shared" si="31"/>
        <v>石川県</v>
      </c>
      <c r="O165" s="387"/>
      <c r="P165" s="387"/>
      <c r="Q165" s="387"/>
      <c r="R165" s="461" t="str">
        <f>IFERROR(VLOOKUP(L165,基特!$G$6:$L$496,6,0),"")</f>
        <v>能美市</v>
      </c>
      <c r="S165" s="461"/>
      <c r="T165" s="461"/>
      <c r="U165" s="461"/>
      <c r="V165" s="134">
        <f t="shared" si="36"/>
        <v>55</v>
      </c>
      <c r="W165" s="135" t="str">
        <f>IFERROR(VLOOKUP(V165,基特!$G$6:$L$496,3,0),"")</f>
        <v>三重県</v>
      </c>
      <c r="X165" s="387" t="str">
        <f t="shared" si="32"/>
        <v>三重県</v>
      </c>
      <c r="Y165" s="387"/>
      <c r="Z165" s="387"/>
      <c r="AA165" s="387"/>
      <c r="AB165" s="461" t="str">
        <f>IFERROR(VLOOKUP(V165,基特!$G$6:$L$496,6,0),"")</f>
        <v>名張市</v>
      </c>
      <c r="AC165" s="461"/>
      <c r="AD165" s="461"/>
      <c r="AE165" s="461"/>
      <c r="AF165" s="114"/>
      <c r="AG165" s="114"/>
      <c r="AH165" s="459" t="str">
        <f>IFERROR(VLOOKUP(AF165,基特!$G$6:$L$496,3,0),"")</f>
        <v/>
      </c>
      <c r="AI165" s="459"/>
      <c r="AJ165" s="459"/>
      <c r="AK165" s="459"/>
      <c r="AL165" s="462" t="str">
        <f>IFERROR(VLOOKUP(AF165,基特!$G$6:$L$496,6,0),"")</f>
        <v/>
      </c>
      <c r="AM165" s="462"/>
      <c r="AN165" s="462"/>
      <c r="AO165" s="462"/>
    </row>
    <row r="166" spans="2:41" ht="15.95" customHeight="1" x14ac:dyDescent="0.15">
      <c r="B166" s="134">
        <f t="shared" si="34"/>
        <v>16</v>
      </c>
      <c r="C166" s="135" t="str">
        <f>IFERROR(VLOOKUP(B166,基特!$G$6:$L$496,3,0),"")</f>
        <v>群馬県</v>
      </c>
      <c r="D166" s="387" t="str">
        <f t="shared" si="30"/>
        <v>〃</v>
      </c>
      <c r="E166" s="387"/>
      <c r="F166" s="387"/>
      <c r="G166" s="387"/>
      <c r="H166" s="461" t="str">
        <f>IFERROR(VLOOKUP(B166,基特!$G$6:$L$496,6,0),"")</f>
        <v>富岡市</v>
      </c>
      <c r="I166" s="461"/>
      <c r="J166" s="461"/>
      <c r="K166" s="461"/>
      <c r="L166" s="134">
        <f t="shared" si="35"/>
        <v>36</v>
      </c>
      <c r="M166" s="135" t="str">
        <f>IFERROR(VLOOKUP(L166,基特!$G$6:$L$496,3,0),"")</f>
        <v>長野県</v>
      </c>
      <c r="N166" s="387" t="str">
        <f t="shared" si="31"/>
        <v>長野県</v>
      </c>
      <c r="O166" s="387"/>
      <c r="P166" s="387"/>
      <c r="Q166" s="387"/>
      <c r="R166" s="461" t="str">
        <f>IFERROR(VLOOKUP(L166,基特!$G$6:$L$496,6,0),"")</f>
        <v>諏訪市</v>
      </c>
      <c r="S166" s="461"/>
      <c r="T166" s="461"/>
      <c r="U166" s="461"/>
      <c r="V166" s="134">
        <f t="shared" si="36"/>
        <v>56</v>
      </c>
      <c r="W166" s="135" t="str">
        <f>IFERROR(VLOOKUP(V166,基特!$G$6:$L$496,3,0),"")</f>
        <v>三重県</v>
      </c>
      <c r="X166" s="387" t="str">
        <f t="shared" si="32"/>
        <v>〃</v>
      </c>
      <c r="Y166" s="387"/>
      <c r="Z166" s="387"/>
      <c r="AA166" s="387"/>
      <c r="AB166" s="461" t="str">
        <f>IFERROR(VLOOKUP(V166,基特!$G$6:$L$496,6,0),"")</f>
        <v>亀山市</v>
      </c>
      <c r="AC166" s="461"/>
      <c r="AD166" s="461"/>
      <c r="AE166" s="461"/>
      <c r="AF166" s="114"/>
      <c r="AG166" s="114"/>
      <c r="AH166" s="459" t="str">
        <f>IFERROR(VLOOKUP(AF166,基特!$G$6:$L$496,3,0),"")</f>
        <v/>
      </c>
      <c r="AI166" s="459"/>
      <c r="AJ166" s="459"/>
      <c r="AK166" s="459"/>
      <c r="AL166" s="462" t="str">
        <f>IFERROR(VLOOKUP(AF166,基特!$G$6:$L$496,6,0),"")</f>
        <v/>
      </c>
      <c r="AM166" s="462"/>
      <c r="AN166" s="462"/>
      <c r="AO166" s="462"/>
    </row>
    <row r="167" spans="2:41" ht="15.95" customHeight="1" x14ac:dyDescent="0.15">
      <c r="B167" s="134">
        <f t="shared" si="34"/>
        <v>17</v>
      </c>
      <c r="C167" s="135" t="str">
        <f>IFERROR(VLOOKUP(B167,基特!$G$6:$L$496,3,0),"")</f>
        <v>群馬県</v>
      </c>
      <c r="D167" s="387" t="str">
        <f t="shared" si="30"/>
        <v>〃</v>
      </c>
      <c r="E167" s="387"/>
      <c r="F167" s="387"/>
      <c r="G167" s="387"/>
      <c r="H167" s="461" t="str">
        <f>IFERROR(VLOOKUP(B167,基特!$G$6:$L$496,6,0),"")</f>
        <v>安中市</v>
      </c>
      <c r="I167" s="461"/>
      <c r="J167" s="461"/>
      <c r="K167" s="461"/>
      <c r="L167" s="134">
        <f t="shared" si="35"/>
        <v>37</v>
      </c>
      <c r="M167" s="135" t="str">
        <f>IFERROR(VLOOKUP(L167,基特!$G$6:$L$496,3,0),"")</f>
        <v>長野県</v>
      </c>
      <c r="N167" s="387" t="str">
        <f t="shared" si="31"/>
        <v>〃</v>
      </c>
      <c r="O167" s="387"/>
      <c r="P167" s="387"/>
      <c r="Q167" s="387"/>
      <c r="R167" s="461" t="str">
        <f>IFERROR(VLOOKUP(L167,基特!$G$6:$L$496,6,0),"")</f>
        <v>塩尻市</v>
      </c>
      <c r="S167" s="461"/>
      <c r="T167" s="461"/>
      <c r="U167" s="461"/>
      <c r="V167" s="134">
        <f t="shared" si="36"/>
        <v>57</v>
      </c>
      <c r="W167" s="135" t="str">
        <f>IFERROR(VLOOKUP(V167,基特!$G$6:$L$496,3,0),"")</f>
        <v>鳥取県</v>
      </c>
      <c r="X167" s="387" t="str">
        <f t="shared" si="32"/>
        <v>鳥取県</v>
      </c>
      <c r="Y167" s="387"/>
      <c r="Z167" s="387"/>
      <c r="AA167" s="387"/>
      <c r="AB167" s="461" t="str">
        <f>IFERROR(VLOOKUP(V167,基特!$G$6:$L$496,6,0),"")</f>
        <v>境港市</v>
      </c>
      <c r="AC167" s="461"/>
      <c r="AD167" s="461"/>
      <c r="AE167" s="461"/>
      <c r="AF167" s="114"/>
      <c r="AG167" s="114"/>
      <c r="AH167" s="459" t="str">
        <f>IFERROR(VLOOKUP(AF167,基特!$G$6:$L$496,3,0),"")</f>
        <v/>
      </c>
      <c r="AI167" s="459"/>
      <c r="AJ167" s="459"/>
      <c r="AK167" s="459"/>
      <c r="AL167" s="462" t="str">
        <f>IFERROR(VLOOKUP(AF167,基特!$G$6:$L$496,6,0),"")</f>
        <v/>
      </c>
      <c r="AM167" s="462"/>
      <c r="AN167" s="462"/>
      <c r="AO167" s="462"/>
    </row>
    <row r="168" spans="2:41" ht="15.95" customHeight="1" x14ac:dyDescent="0.15">
      <c r="B168" s="134">
        <f t="shared" si="34"/>
        <v>18</v>
      </c>
      <c r="C168" s="135" t="str">
        <f>IFERROR(VLOOKUP(B168,基特!$G$6:$L$496,3,0),"")</f>
        <v>群馬県</v>
      </c>
      <c r="D168" s="387" t="str">
        <f t="shared" si="30"/>
        <v>〃</v>
      </c>
      <c r="E168" s="387"/>
      <c r="F168" s="387"/>
      <c r="G168" s="387"/>
      <c r="H168" s="461" t="str">
        <f>IFERROR(VLOOKUP(B168,基特!$G$6:$L$496,6,0),"")</f>
        <v>沼田市</v>
      </c>
      <c r="I168" s="461"/>
      <c r="J168" s="461"/>
      <c r="K168" s="461"/>
      <c r="L168" s="134">
        <f t="shared" si="35"/>
        <v>38</v>
      </c>
      <c r="M168" s="135" t="str">
        <f>IFERROR(VLOOKUP(L168,基特!$G$6:$L$496,3,0),"")</f>
        <v>静岡県</v>
      </c>
      <c r="N168" s="387" t="str">
        <f t="shared" si="31"/>
        <v>静岡県</v>
      </c>
      <c r="O168" s="387"/>
      <c r="P168" s="387"/>
      <c r="Q168" s="387"/>
      <c r="R168" s="461" t="str">
        <f>IFERROR(VLOOKUP(L168,基特!$G$6:$L$496,6,0),"")</f>
        <v>三島市</v>
      </c>
      <c r="S168" s="461"/>
      <c r="T168" s="461"/>
      <c r="U168" s="461"/>
      <c r="V168" s="134">
        <f t="shared" si="36"/>
        <v>58</v>
      </c>
      <c r="W168" s="135" t="str">
        <f>IFERROR(VLOOKUP(V168,基特!$G$6:$L$496,3,0),"")</f>
        <v>島根県</v>
      </c>
      <c r="X168" s="387" t="str">
        <f t="shared" si="32"/>
        <v>島根県</v>
      </c>
      <c r="Y168" s="387"/>
      <c r="Z168" s="387"/>
      <c r="AA168" s="387"/>
      <c r="AB168" s="461" t="str">
        <f>IFERROR(VLOOKUP(V168,基特!$G$6:$L$496,6,0),"")</f>
        <v>浜田市</v>
      </c>
      <c r="AC168" s="461"/>
      <c r="AD168" s="461"/>
      <c r="AE168" s="461"/>
      <c r="AF168" s="114"/>
      <c r="AG168" s="114"/>
      <c r="AH168" s="459" t="str">
        <f>IFERROR(VLOOKUP(AF168,基特!$G$6:$L$496,3,0),"")</f>
        <v/>
      </c>
      <c r="AI168" s="459"/>
      <c r="AJ168" s="459"/>
      <c r="AK168" s="459"/>
      <c r="AL168" s="462" t="str">
        <f>IFERROR(VLOOKUP(AF168,基特!$G$6:$L$496,6,0),"")</f>
        <v/>
      </c>
      <c r="AM168" s="462"/>
      <c r="AN168" s="462"/>
      <c r="AO168" s="462"/>
    </row>
    <row r="169" spans="2:41" ht="15.95" customHeight="1" x14ac:dyDescent="0.15">
      <c r="B169" s="134">
        <f t="shared" si="34"/>
        <v>19</v>
      </c>
      <c r="C169" s="135" t="str">
        <f>IFERROR(VLOOKUP(B169,基特!$G$6:$L$496,3,0),"")</f>
        <v>群馬県</v>
      </c>
      <c r="D169" s="387" t="str">
        <f t="shared" si="30"/>
        <v>〃</v>
      </c>
      <c r="E169" s="387"/>
      <c r="F169" s="387"/>
      <c r="G169" s="387"/>
      <c r="H169" s="461" t="str">
        <f>IFERROR(VLOOKUP(B169,基特!$G$6:$L$496,6,0),"")</f>
        <v>みどり市</v>
      </c>
      <c r="I169" s="461"/>
      <c r="J169" s="461"/>
      <c r="K169" s="461"/>
      <c r="L169" s="134">
        <f t="shared" si="35"/>
        <v>39</v>
      </c>
      <c r="M169" s="135" t="str">
        <f>IFERROR(VLOOKUP(L169,基特!$G$6:$L$496,3,0),"")</f>
        <v>静岡県</v>
      </c>
      <c r="N169" s="387" t="str">
        <f t="shared" si="31"/>
        <v>〃</v>
      </c>
      <c r="O169" s="387"/>
      <c r="P169" s="387"/>
      <c r="Q169" s="387"/>
      <c r="R169" s="461" t="str">
        <f>IFERROR(VLOOKUP(L169,基特!$G$6:$L$496,6,0),"")</f>
        <v>磐田市</v>
      </c>
      <c r="S169" s="461"/>
      <c r="T169" s="461"/>
      <c r="U169" s="461"/>
      <c r="V169" s="134">
        <f t="shared" si="36"/>
        <v>59</v>
      </c>
      <c r="W169" s="135" t="str">
        <f>IFERROR(VLOOKUP(V169,基特!$G$6:$L$496,3,0),"")</f>
        <v>島根県</v>
      </c>
      <c r="X169" s="387" t="str">
        <f t="shared" si="32"/>
        <v>〃</v>
      </c>
      <c r="Y169" s="387"/>
      <c r="Z169" s="387"/>
      <c r="AA169" s="387"/>
      <c r="AB169" s="461" t="str">
        <f>IFERROR(VLOOKUP(V169,基特!$G$6:$L$496,6,0),"")</f>
        <v>益田市</v>
      </c>
      <c r="AC169" s="461"/>
      <c r="AD169" s="461"/>
      <c r="AE169" s="461"/>
      <c r="AF169" s="114"/>
      <c r="AG169" s="114"/>
      <c r="AH169" s="459" t="str">
        <f>IFERROR(VLOOKUP(AF169,基特!$G$6:$L$496,3,0),"")</f>
        <v/>
      </c>
      <c r="AI169" s="459"/>
      <c r="AJ169" s="459"/>
      <c r="AK169" s="459"/>
      <c r="AL169" s="462" t="str">
        <f>IFERROR(VLOOKUP(AF169,基特!$G$6:$L$496,6,0),"")</f>
        <v/>
      </c>
      <c r="AM169" s="462"/>
      <c r="AN169" s="462"/>
      <c r="AO169" s="462"/>
    </row>
    <row r="170" spans="2:41" ht="15.95" customHeight="1" x14ac:dyDescent="0.15">
      <c r="B170" s="134">
        <f t="shared" si="34"/>
        <v>20</v>
      </c>
      <c r="C170" s="135" t="str">
        <f>IFERROR(VLOOKUP(B170,基特!$G$6:$L$496,3,0),"")</f>
        <v>埼玉県</v>
      </c>
      <c r="D170" s="387" t="str">
        <f t="shared" si="30"/>
        <v>埼玉県</v>
      </c>
      <c r="E170" s="387"/>
      <c r="F170" s="387"/>
      <c r="G170" s="387"/>
      <c r="H170" s="461" t="str">
        <f>IFERROR(VLOOKUP(B170,基特!$G$6:$L$496,6,0),"")</f>
        <v>飯能市</v>
      </c>
      <c r="I170" s="461"/>
      <c r="J170" s="461"/>
      <c r="K170" s="461"/>
      <c r="L170" s="134">
        <f t="shared" si="35"/>
        <v>40</v>
      </c>
      <c r="M170" s="135" t="str">
        <f>IFERROR(VLOOKUP(L170,基特!$G$6:$L$496,3,0),"")</f>
        <v>静岡県</v>
      </c>
      <c r="N170" s="387" t="str">
        <f t="shared" si="31"/>
        <v>〃</v>
      </c>
      <c r="O170" s="387"/>
      <c r="P170" s="387"/>
      <c r="Q170" s="387"/>
      <c r="R170" s="461" t="str">
        <f>IFERROR(VLOOKUP(L170,基特!$G$6:$L$496,6,0),"")</f>
        <v>島田市</v>
      </c>
      <c r="S170" s="461"/>
      <c r="T170" s="461"/>
      <c r="U170" s="461"/>
      <c r="V170" s="134">
        <f t="shared" si="36"/>
        <v>60</v>
      </c>
      <c r="W170" s="135" t="str">
        <f>IFERROR(VLOOKUP(V170,基特!$G$6:$L$496,3,0),"")</f>
        <v>島根県</v>
      </c>
      <c r="X170" s="387" t="str">
        <f t="shared" si="32"/>
        <v>〃</v>
      </c>
      <c r="Y170" s="387"/>
      <c r="Z170" s="387"/>
      <c r="AA170" s="387"/>
      <c r="AB170" s="461" t="str">
        <f>IFERROR(VLOOKUP(V170,基特!$G$6:$L$496,6,0),"")</f>
        <v>大田市</v>
      </c>
      <c r="AC170" s="461"/>
      <c r="AD170" s="461"/>
      <c r="AE170" s="461"/>
      <c r="AF170" s="114"/>
      <c r="AG170" s="114"/>
      <c r="AH170" s="459" t="str">
        <f>IFERROR(VLOOKUP(AF170,基特!$G$6:$L$496,3,0),"")</f>
        <v/>
      </c>
      <c r="AI170" s="459"/>
      <c r="AJ170" s="459"/>
      <c r="AK170" s="459"/>
      <c r="AL170" s="462" t="str">
        <f>IFERROR(VLOOKUP(AF170,基特!$G$6:$L$496,6,0),"")</f>
        <v/>
      </c>
      <c r="AM170" s="462"/>
      <c r="AN170" s="462"/>
      <c r="AO170" s="462"/>
    </row>
    <row r="171" spans="2:41" ht="15.95" customHeight="1" x14ac:dyDescent="0.15">
      <c r="B171" s="110"/>
      <c r="C171" s="110"/>
      <c r="D171" s="110"/>
      <c r="E171" s="110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1"/>
      <c r="AD171" s="101"/>
      <c r="AE171" s="109"/>
      <c r="AF171" s="109"/>
      <c r="AG171" s="109"/>
      <c r="AH171" s="101"/>
      <c r="AI171" s="101"/>
      <c r="AJ171" s="101"/>
      <c r="AK171" s="101"/>
      <c r="AL171" s="101"/>
      <c r="AM171" s="101"/>
      <c r="AN171" s="101"/>
      <c r="AO171" s="101"/>
    </row>
    <row r="172" spans="2:41" ht="15.95" customHeight="1" x14ac:dyDescent="0.15">
      <c r="B172" s="110"/>
      <c r="C172" s="110"/>
      <c r="D172" s="110"/>
      <c r="E172" s="110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1"/>
      <c r="AD172" s="101"/>
      <c r="AE172" s="109"/>
      <c r="AF172" s="109"/>
      <c r="AG172" s="109"/>
      <c r="AH172" s="101"/>
      <c r="AI172" s="101"/>
      <c r="AJ172" s="101"/>
      <c r="AK172" s="101"/>
      <c r="AL172" s="101"/>
      <c r="AM172" s="101"/>
      <c r="AN172" s="101"/>
      <c r="AO172" s="101"/>
    </row>
    <row r="173" spans="2:41" ht="18" customHeight="1" x14ac:dyDescent="0.15"/>
    <row r="174" spans="2:41" ht="18" customHeight="1" x14ac:dyDescent="0.2">
      <c r="B174" s="143" t="s">
        <v>1033</v>
      </c>
      <c r="C174" s="143"/>
      <c r="D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</row>
    <row r="175" spans="2:41" ht="18" customHeight="1" x14ac:dyDescent="0.2">
      <c r="B175" s="143"/>
      <c r="C175" s="143"/>
      <c r="D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</row>
    <row r="176" spans="2:41" ht="18" customHeight="1" x14ac:dyDescent="0.15">
      <c r="B176" s="101" t="s">
        <v>1023</v>
      </c>
      <c r="D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</row>
    <row r="177" spans="2:41" ht="18" customHeight="1" x14ac:dyDescent="0.15">
      <c r="B177" s="132" t="s">
        <v>1022</v>
      </c>
      <c r="C177" s="133"/>
      <c r="D177" s="388" t="s">
        <v>1</v>
      </c>
      <c r="E177" s="388"/>
      <c r="F177" s="388"/>
      <c r="G177" s="388"/>
      <c r="H177" s="388" t="s">
        <v>909</v>
      </c>
      <c r="I177" s="388"/>
      <c r="J177" s="388"/>
      <c r="K177" s="388"/>
      <c r="L177" s="132" t="s">
        <v>1022</v>
      </c>
      <c r="M177" s="133"/>
      <c r="N177" s="388" t="s">
        <v>1</v>
      </c>
      <c r="O177" s="388"/>
      <c r="P177" s="388"/>
      <c r="Q177" s="388"/>
      <c r="R177" s="388" t="s">
        <v>909</v>
      </c>
      <c r="S177" s="388"/>
      <c r="T177" s="388"/>
      <c r="U177" s="388"/>
      <c r="V177" s="101"/>
      <c r="W177" s="142"/>
      <c r="X177" s="387"/>
      <c r="Y177" s="387"/>
      <c r="Z177" s="387"/>
      <c r="AA177" s="387"/>
      <c r="AB177" s="387"/>
      <c r="AC177" s="387"/>
      <c r="AD177" s="387"/>
      <c r="AE177" s="387"/>
      <c r="AF177" s="142"/>
      <c r="AG177" s="142"/>
      <c r="AH177" s="387"/>
      <c r="AI177" s="387"/>
      <c r="AJ177" s="387"/>
      <c r="AK177" s="387"/>
      <c r="AL177" s="387"/>
      <c r="AM177" s="387"/>
      <c r="AN177" s="387"/>
      <c r="AO177" s="387"/>
    </row>
    <row r="178" spans="2:41" ht="18" customHeight="1" x14ac:dyDescent="0.15">
      <c r="B178" s="134">
        <v>1</v>
      </c>
      <c r="C178" s="135" t="s">
        <v>1032</v>
      </c>
      <c r="D178" s="387" t="str">
        <f>IF(C178=C177,"〃",C178)</f>
        <v>秋田県</v>
      </c>
      <c r="E178" s="387"/>
      <c r="F178" s="387"/>
      <c r="G178" s="387"/>
      <c r="H178" s="387" t="s">
        <v>1031</v>
      </c>
      <c r="I178" s="387"/>
      <c r="J178" s="387"/>
      <c r="K178" s="387"/>
      <c r="L178" s="134">
        <f>B180+1</f>
        <v>4</v>
      </c>
      <c r="M178" s="135" t="s">
        <v>1030</v>
      </c>
      <c r="N178" s="387" t="str">
        <f>IF(M178=M177,"〃",M178)</f>
        <v>福井県</v>
      </c>
      <c r="O178" s="387"/>
      <c r="P178" s="387"/>
      <c r="Q178" s="387"/>
      <c r="R178" s="387" t="s">
        <v>1030</v>
      </c>
      <c r="S178" s="387"/>
      <c r="T178" s="387"/>
      <c r="U178" s="387"/>
      <c r="V178" s="101"/>
      <c r="W178" s="114"/>
      <c r="X178" s="387"/>
      <c r="Y178" s="387"/>
      <c r="Z178" s="387"/>
      <c r="AA178" s="387"/>
      <c r="AB178" s="387"/>
      <c r="AC178" s="387"/>
      <c r="AD178" s="387"/>
      <c r="AE178" s="387"/>
      <c r="AF178" s="114"/>
      <c r="AG178" s="114"/>
      <c r="AH178" s="387"/>
      <c r="AI178" s="387"/>
      <c r="AJ178" s="387"/>
      <c r="AK178" s="387"/>
      <c r="AL178" s="387"/>
      <c r="AM178" s="387"/>
      <c r="AN178" s="387"/>
      <c r="AO178" s="387"/>
    </row>
    <row r="179" spans="2:41" s="102" customFormat="1" ht="18" customHeight="1" x14ac:dyDescent="0.15">
      <c r="B179" s="134">
        <f>B178+1</f>
        <v>2</v>
      </c>
      <c r="C179" s="135" t="s">
        <v>1029</v>
      </c>
      <c r="D179" s="387" t="str">
        <f>IF(C179=C178,"〃",C179)</f>
        <v>山形県</v>
      </c>
      <c r="E179" s="387"/>
      <c r="F179" s="387"/>
      <c r="G179" s="387"/>
      <c r="H179" s="387" t="s">
        <v>1028</v>
      </c>
      <c r="I179" s="387"/>
      <c r="J179" s="387"/>
      <c r="K179" s="387"/>
      <c r="L179" s="134">
        <f>L178+1</f>
        <v>5</v>
      </c>
      <c r="M179" s="135" t="s">
        <v>1027</v>
      </c>
      <c r="N179" s="387" t="str">
        <f>IF(M179=M178,"〃",M179)</f>
        <v>奈良県</v>
      </c>
      <c r="O179" s="387"/>
      <c r="P179" s="387"/>
      <c r="Q179" s="387"/>
      <c r="R179" s="387" t="s">
        <v>1027</v>
      </c>
      <c r="S179" s="387"/>
      <c r="T179" s="387"/>
      <c r="U179" s="387"/>
      <c r="V179" s="101"/>
      <c r="W179" s="114"/>
      <c r="X179" s="387"/>
      <c r="Y179" s="387"/>
      <c r="Z179" s="387"/>
      <c r="AA179" s="387"/>
      <c r="AB179" s="387"/>
      <c r="AC179" s="387"/>
      <c r="AD179" s="387"/>
      <c r="AE179" s="387"/>
      <c r="AF179" s="114"/>
      <c r="AG179" s="114"/>
      <c r="AH179" s="387"/>
      <c r="AI179" s="387"/>
      <c r="AJ179" s="387"/>
      <c r="AK179" s="387"/>
      <c r="AL179" s="387"/>
      <c r="AM179" s="387"/>
      <c r="AN179" s="387"/>
      <c r="AO179" s="387"/>
    </row>
    <row r="180" spans="2:41" ht="18" customHeight="1" x14ac:dyDescent="0.15">
      <c r="B180" s="134">
        <f>B179+1</f>
        <v>3</v>
      </c>
      <c r="C180" s="135" t="s">
        <v>1026</v>
      </c>
      <c r="D180" s="387" t="str">
        <f>IF(C180=C179,"〃",C180)</f>
        <v>福島県</v>
      </c>
      <c r="E180" s="387"/>
      <c r="F180" s="387"/>
      <c r="G180" s="387"/>
      <c r="H180" s="387" t="s">
        <v>1026</v>
      </c>
      <c r="I180" s="387"/>
      <c r="J180" s="387"/>
      <c r="K180" s="387"/>
      <c r="L180" s="134">
        <f>L179+1</f>
        <v>6</v>
      </c>
      <c r="M180" s="135" t="s">
        <v>1025</v>
      </c>
      <c r="N180" s="387" t="str">
        <f>IF(M180=M179,"〃",M180)</f>
        <v>愛媛県</v>
      </c>
      <c r="O180" s="387"/>
      <c r="P180" s="387"/>
      <c r="Q180" s="387"/>
      <c r="R180" s="387" t="s">
        <v>1025</v>
      </c>
      <c r="S180" s="387"/>
      <c r="T180" s="387"/>
      <c r="U180" s="387"/>
      <c r="V180" s="114"/>
      <c r="W180" s="114"/>
      <c r="X180" s="387"/>
      <c r="Y180" s="387"/>
      <c r="Z180" s="387"/>
      <c r="AA180" s="387"/>
      <c r="AB180" s="387"/>
      <c r="AC180" s="387"/>
      <c r="AD180" s="387"/>
      <c r="AE180" s="387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</row>
    <row r="181" spans="2:41" ht="18" customHeight="1" x14ac:dyDescent="0.15">
      <c r="B181" s="114"/>
      <c r="C181" s="114"/>
      <c r="D181" s="101"/>
      <c r="F181" s="101"/>
      <c r="G181" s="101"/>
      <c r="H181" s="101"/>
      <c r="I181" s="101"/>
      <c r="J181" s="101"/>
      <c r="K181" s="101"/>
      <c r="L181" s="114"/>
      <c r="M181" s="114"/>
      <c r="N181" s="101"/>
      <c r="O181" s="101"/>
      <c r="P181" s="101"/>
      <c r="Q181" s="101"/>
      <c r="R181" s="101"/>
      <c r="S181" s="101"/>
      <c r="T181" s="101"/>
      <c r="U181" s="101"/>
      <c r="V181" s="101"/>
      <c r="W181" s="114"/>
      <c r="X181" s="387"/>
      <c r="Y181" s="387"/>
      <c r="Z181" s="387"/>
      <c r="AA181" s="387"/>
      <c r="AB181" s="387"/>
      <c r="AC181" s="387"/>
      <c r="AD181" s="387"/>
      <c r="AE181" s="387"/>
      <c r="AF181" s="114"/>
      <c r="AG181" s="114"/>
      <c r="AH181" s="387"/>
      <c r="AI181" s="387"/>
      <c r="AJ181" s="387"/>
      <c r="AK181" s="387"/>
      <c r="AL181" s="387"/>
      <c r="AM181" s="387"/>
      <c r="AN181" s="387"/>
      <c r="AO181" s="387"/>
    </row>
    <row r="182" spans="2:41" ht="18" customHeight="1" x14ac:dyDescent="0.15">
      <c r="V182" s="101"/>
    </row>
    <row r="183" spans="2:41" ht="18" customHeight="1" x14ac:dyDescent="0.15"/>
    <row r="184" spans="2:41" ht="18" customHeight="1" x14ac:dyDescent="0.15"/>
    <row r="185" spans="2:41" ht="18" customHeight="1" x14ac:dyDescent="0.2">
      <c r="B185" s="143" t="s">
        <v>1024</v>
      </c>
      <c r="C185" s="143"/>
      <c r="D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</row>
    <row r="186" spans="2:41" ht="18" customHeight="1" x14ac:dyDescent="0.2">
      <c r="B186" s="143"/>
      <c r="C186" s="143"/>
      <c r="D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</row>
    <row r="187" spans="2:41" ht="18" customHeight="1" x14ac:dyDescent="0.15">
      <c r="B187" s="101" t="s">
        <v>1023</v>
      </c>
      <c r="D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</row>
    <row r="188" spans="2:41" ht="18" customHeight="1" x14ac:dyDescent="0.15">
      <c r="B188" s="132" t="s">
        <v>1022</v>
      </c>
      <c r="C188" s="133"/>
      <c r="D188" s="388" t="s">
        <v>1</v>
      </c>
      <c r="E188" s="388"/>
      <c r="F188" s="388"/>
      <c r="G188" s="388"/>
      <c r="H188" s="388" t="s">
        <v>909</v>
      </c>
      <c r="I188" s="388"/>
      <c r="J188" s="388"/>
      <c r="K188" s="388"/>
      <c r="L188" s="132" t="s">
        <v>905</v>
      </c>
      <c r="M188" s="133"/>
      <c r="N188" s="388" t="s">
        <v>1</v>
      </c>
      <c r="O188" s="388"/>
      <c r="P188" s="388"/>
      <c r="Q188" s="388"/>
      <c r="R188" s="388" t="s">
        <v>909</v>
      </c>
      <c r="S188" s="388"/>
      <c r="T188" s="388"/>
      <c r="U188" s="388"/>
      <c r="V188" s="132" t="s">
        <v>1022</v>
      </c>
      <c r="W188" s="133"/>
      <c r="X188" s="388" t="s">
        <v>1</v>
      </c>
      <c r="Y188" s="388"/>
      <c r="Z188" s="388"/>
      <c r="AA188" s="388"/>
      <c r="AB188" s="388" t="s">
        <v>909</v>
      </c>
      <c r="AC188" s="388"/>
      <c r="AD188" s="388"/>
      <c r="AE188" s="388"/>
      <c r="AF188" s="132" t="s">
        <v>905</v>
      </c>
      <c r="AG188" s="133"/>
      <c r="AH188" s="388" t="s">
        <v>1</v>
      </c>
      <c r="AI188" s="388"/>
      <c r="AJ188" s="388"/>
      <c r="AK188" s="388"/>
      <c r="AL188" s="388" t="s">
        <v>909</v>
      </c>
      <c r="AM188" s="388"/>
      <c r="AN188" s="388"/>
      <c r="AO188" s="388"/>
    </row>
    <row r="189" spans="2:41" ht="18" customHeight="1" x14ac:dyDescent="0.15">
      <c r="B189" s="134">
        <v>1</v>
      </c>
      <c r="C189" s="135" t="s">
        <v>1021</v>
      </c>
      <c r="D189" s="387" t="str">
        <f>IF(C189=C188,"〃",C189)</f>
        <v>岩手県</v>
      </c>
      <c r="E189" s="387"/>
      <c r="F189" s="387"/>
      <c r="G189" s="387"/>
      <c r="H189" s="387" t="s">
        <v>1020</v>
      </c>
      <c r="I189" s="387"/>
      <c r="J189" s="387"/>
      <c r="K189" s="387"/>
      <c r="L189" s="134">
        <f>B192+1</f>
        <v>5</v>
      </c>
      <c r="M189" s="135" t="s">
        <v>1008</v>
      </c>
      <c r="N189" s="387" t="str">
        <f>IF(M189=M188,"〃",M189)</f>
        <v>千葉県</v>
      </c>
      <c r="O189" s="387"/>
      <c r="P189" s="387"/>
      <c r="Q189" s="387"/>
      <c r="R189" s="387" t="s">
        <v>1019</v>
      </c>
      <c r="S189" s="387"/>
      <c r="T189" s="387"/>
      <c r="U189" s="387"/>
      <c r="V189" s="134">
        <f>L192+1</f>
        <v>9</v>
      </c>
      <c r="W189" s="135" t="s">
        <v>1007</v>
      </c>
      <c r="X189" s="387" t="str">
        <f>IF(W189=W188,"〃",W189)</f>
        <v>東京都</v>
      </c>
      <c r="Y189" s="387"/>
      <c r="Z189" s="387"/>
      <c r="AA189" s="387"/>
      <c r="AB189" s="387" t="s">
        <v>1018</v>
      </c>
      <c r="AC189" s="387"/>
      <c r="AD189" s="387"/>
      <c r="AE189" s="387"/>
      <c r="AF189" s="134">
        <f>V192+1</f>
        <v>13</v>
      </c>
      <c r="AG189" s="135" t="s">
        <v>1005</v>
      </c>
      <c r="AH189" s="387" t="str">
        <f>IF(AG189=AG188,"〃",AG189)</f>
        <v>鳥取県</v>
      </c>
      <c r="AI189" s="387"/>
      <c r="AJ189" s="387"/>
      <c r="AK189" s="387"/>
      <c r="AL189" s="387" t="s">
        <v>1017</v>
      </c>
      <c r="AM189" s="387"/>
      <c r="AN189" s="387"/>
      <c r="AO189" s="387"/>
    </row>
    <row r="190" spans="2:41" s="102" customFormat="1" ht="18" customHeight="1" x14ac:dyDescent="0.15">
      <c r="B190" s="134">
        <f>B189+1</f>
        <v>2</v>
      </c>
      <c r="C190" s="135" t="s">
        <v>1016</v>
      </c>
      <c r="D190" s="387" t="str">
        <f>IF(C190=C189,"〃",C190)</f>
        <v>栃木県</v>
      </c>
      <c r="E190" s="387"/>
      <c r="F190" s="387"/>
      <c r="G190" s="387"/>
      <c r="H190" s="387" t="s">
        <v>1016</v>
      </c>
      <c r="I190" s="387"/>
      <c r="J190" s="387"/>
      <c r="K190" s="387"/>
      <c r="L190" s="134">
        <f>L189+1</f>
        <v>6</v>
      </c>
      <c r="M190" s="135" t="s">
        <v>1007</v>
      </c>
      <c r="N190" s="387" t="str">
        <f>IF(M190=M189,"〃",M190)</f>
        <v>東京都</v>
      </c>
      <c r="O190" s="387"/>
      <c r="P190" s="387"/>
      <c r="Q190" s="387"/>
      <c r="R190" s="387" t="s">
        <v>1015</v>
      </c>
      <c r="S190" s="387"/>
      <c r="T190" s="387"/>
      <c r="U190" s="387"/>
      <c r="V190" s="134">
        <f>V189+1</f>
        <v>10</v>
      </c>
      <c r="W190" s="135" t="s">
        <v>1007</v>
      </c>
      <c r="X190" s="387" t="str">
        <f>IF(W190=W189,"〃",W190)</f>
        <v>〃</v>
      </c>
      <c r="Y190" s="387"/>
      <c r="Z190" s="387"/>
      <c r="AA190" s="387"/>
      <c r="AB190" s="387" t="s">
        <v>1014</v>
      </c>
      <c r="AC190" s="387"/>
      <c r="AD190" s="387"/>
      <c r="AE190" s="387"/>
      <c r="AF190" s="134">
        <f>AF189+1</f>
        <v>14</v>
      </c>
      <c r="AG190" s="135" t="s">
        <v>1013</v>
      </c>
      <c r="AH190" s="387" t="str">
        <f>IF(AG190=AG189,"〃",AG190)</f>
        <v>広島県</v>
      </c>
      <c r="AI190" s="387"/>
      <c r="AJ190" s="387"/>
      <c r="AK190" s="387"/>
      <c r="AL190" s="387" t="s">
        <v>1013</v>
      </c>
      <c r="AM190" s="387"/>
      <c r="AN190" s="387"/>
      <c r="AO190" s="387"/>
    </row>
    <row r="191" spans="2:41" ht="18" customHeight="1" x14ac:dyDescent="0.15">
      <c r="B191" s="134">
        <f>B190+1</f>
        <v>3</v>
      </c>
      <c r="C191" s="135" t="s">
        <v>1012</v>
      </c>
      <c r="D191" s="387" t="str">
        <f>IF(C191=C190,"〃",C191)</f>
        <v>群馬県</v>
      </c>
      <c r="E191" s="387"/>
      <c r="F191" s="387"/>
      <c r="G191" s="387"/>
      <c r="H191" s="387" t="s">
        <v>1011</v>
      </c>
      <c r="I191" s="387"/>
      <c r="J191" s="387"/>
      <c r="K191" s="387"/>
      <c r="L191" s="134">
        <f>L190+1</f>
        <v>7</v>
      </c>
      <c r="M191" s="135" t="s">
        <v>1007</v>
      </c>
      <c r="N191" s="387" t="str">
        <f>IF(M191=M190,"〃",M191)</f>
        <v>〃</v>
      </c>
      <c r="O191" s="387"/>
      <c r="P191" s="387"/>
      <c r="Q191" s="387"/>
      <c r="R191" s="387" t="s">
        <v>1006</v>
      </c>
      <c r="S191" s="387"/>
      <c r="T191" s="387"/>
      <c r="U191" s="387"/>
      <c r="V191" s="134">
        <f>V190+1</f>
        <v>11</v>
      </c>
      <c r="W191" s="135" t="s">
        <v>1010</v>
      </c>
      <c r="X191" s="387" t="str">
        <f>IF(W191=W190,"〃",W191)</f>
        <v>三重県</v>
      </c>
      <c r="Y191" s="387"/>
      <c r="Z191" s="387"/>
      <c r="AA191" s="387"/>
      <c r="AB191" s="387" t="s">
        <v>1009</v>
      </c>
      <c r="AC191" s="387"/>
      <c r="AD191" s="387"/>
      <c r="AE191" s="387"/>
      <c r="AF191" s="114"/>
      <c r="AG191" s="114"/>
      <c r="AH191" s="387"/>
      <c r="AI191" s="387"/>
      <c r="AJ191" s="387"/>
      <c r="AK191" s="387"/>
      <c r="AL191" s="387"/>
      <c r="AM191" s="387"/>
      <c r="AN191" s="387"/>
      <c r="AO191" s="387"/>
    </row>
    <row r="192" spans="2:41" ht="18" customHeight="1" x14ac:dyDescent="0.15">
      <c r="B192" s="134">
        <f>B191+1</f>
        <v>4</v>
      </c>
      <c r="C192" s="135" t="s">
        <v>1008</v>
      </c>
      <c r="D192" s="387" t="str">
        <f>IF(C192=C191,"〃",C192)</f>
        <v>千葉県</v>
      </c>
      <c r="E192" s="387"/>
      <c r="F192" s="387"/>
      <c r="G192" s="387"/>
      <c r="H192" s="387" t="s">
        <v>1008</v>
      </c>
      <c r="I192" s="387"/>
      <c r="J192" s="387"/>
      <c r="K192" s="387"/>
      <c r="L192" s="134">
        <f>L191+1</f>
        <v>8</v>
      </c>
      <c r="M192" s="135"/>
      <c r="N192" s="387"/>
      <c r="O192" s="387"/>
      <c r="P192" s="387"/>
      <c r="Q192" s="387"/>
      <c r="R192" s="387"/>
      <c r="S192" s="387"/>
      <c r="T192" s="387"/>
      <c r="U192" s="387"/>
      <c r="V192" s="134">
        <f>V191+1</f>
        <v>12</v>
      </c>
      <c r="W192" s="135" t="s">
        <v>1005</v>
      </c>
      <c r="X192" s="387" t="str">
        <f>IF(W192=W191,"〃",W192)</f>
        <v>鳥取県</v>
      </c>
      <c r="Y192" s="387"/>
      <c r="Z192" s="387"/>
      <c r="AA192" s="387"/>
      <c r="AB192" s="387" t="s">
        <v>1004</v>
      </c>
      <c r="AC192" s="387"/>
      <c r="AD192" s="387"/>
      <c r="AE192" s="387"/>
      <c r="AF192" s="114"/>
      <c r="AG192" s="114"/>
      <c r="AH192" s="387"/>
      <c r="AI192" s="387"/>
      <c r="AJ192" s="387"/>
      <c r="AK192" s="387"/>
      <c r="AL192" s="387"/>
      <c r="AM192" s="387"/>
      <c r="AN192" s="387"/>
      <c r="AO192" s="387"/>
    </row>
  </sheetData>
  <mergeCells count="991">
    <mergeCell ref="AH166:AK166"/>
    <mergeCell ref="AL166:AO166"/>
    <mergeCell ref="AH170:AK170"/>
    <mergeCell ref="AL170:AO170"/>
    <mergeCell ref="D169:G169"/>
    <mergeCell ref="H169:K169"/>
    <mergeCell ref="N169:Q169"/>
    <mergeCell ref="R169:U169"/>
    <mergeCell ref="X169:AA169"/>
    <mergeCell ref="AB169:AE169"/>
    <mergeCell ref="D170:G170"/>
    <mergeCell ref="H170:K170"/>
    <mergeCell ref="N170:Q170"/>
    <mergeCell ref="R170:U170"/>
    <mergeCell ref="X170:AA170"/>
    <mergeCell ref="AB170:AE170"/>
    <mergeCell ref="AH169:AK169"/>
    <mergeCell ref="AL169:AO169"/>
    <mergeCell ref="D167:G167"/>
    <mergeCell ref="H167:K167"/>
    <mergeCell ref="R167:U167"/>
    <mergeCell ref="X167:AA167"/>
    <mergeCell ref="AH164:AK164"/>
    <mergeCell ref="AL164:AO164"/>
    <mergeCell ref="D168:G168"/>
    <mergeCell ref="H168:K168"/>
    <mergeCell ref="N168:Q168"/>
    <mergeCell ref="R168:U168"/>
    <mergeCell ref="X168:AA168"/>
    <mergeCell ref="AB168:AE168"/>
    <mergeCell ref="AH168:AK168"/>
    <mergeCell ref="AL168:AO168"/>
    <mergeCell ref="AH167:AK167"/>
    <mergeCell ref="AL167:AO167"/>
    <mergeCell ref="N165:Q165"/>
    <mergeCell ref="R165:U165"/>
    <mergeCell ref="X165:AA165"/>
    <mergeCell ref="AB165:AE165"/>
    <mergeCell ref="AH165:AK165"/>
    <mergeCell ref="AL165:AO165"/>
    <mergeCell ref="N164:Q164"/>
    <mergeCell ref="D166:G166"/>
    <mergeCell ref="H166:K166"/>
    <mergeCell ref="N167:Q167"/>
    <mergeCell ref="R164:U164"/>
    <mergeCell ref="N166:Q166"/>
    <mergeCell ref="D162:G162"/>
    <mergeCell ref="H162:K162"/>
    <mergeCell ref="N162:Q162"/>
    <mergeCell ref="R162:U162"/>
    <mergeCell ref="AB167:AE167"/>
    <mergeCell ref="N163:Q163"/>
    <mergeCell ref="R163:U163"/>
    <mergeCell ref="X163:AA163"/>
    <mergeCell ref="AB163:AE163"/>
    <mergeCell ref="AB166:AE166"/>
    <mergeCell ref="D164:G164"/>
    <mergeCell ref="H164:K164"/>
    <mergeCell ref="X162:AA162"/>
    <mergeCell ref="AB162:AE162"/>
    <mergeCell ref="X164:AA164"/>
    <mergeCell ref="AB164:AE164"/>
    <mergeCell ref="D163:G163"/>
    <mergeCell ref="H163:K163"/>
    <mergeCell ref="H165:K165"/>
    <mergeCell ref="X166:AA166"/>
    <mergeCell ref="R166:U166"/>
    <mergeCell ref="D165:G165"/>
    <mergeCell ref="D159:G159"/>
    <mergeCell ref="H159:K159"/>
    <mergeCell ref="N159:Q159"/>
    <mergeCell ref="R159:U159"/>
    <mergeCell ref="X159:AA159"/>
    <mergeCell ref="AB159:AE159"/>
    <mergeCell ref="D161:G161"/>
    <mergeCell ref="H161:K161"/>
    <mergeCell ref="N161:Q161"/>
    <mergeCell ref="R161:U161"/>
    <mergeCell ref="X161:AA161"/>
    <mergeCell ref="AB161:AE161"/>
    <mergeCell ref="AH159:AK159"/>
    <mergeCell ref="AL159:AO159"/>
    <mergeCell ref="D160:G160"/>
    <mergeCell ref="H160:K160"/>
    <mergeCell ref="N160:Q160"/>
    <mergeCell ref="R160:U160"/>
    <mergeCell ref="X160:AA160"/>
    <mergeCell ref="AB160:AE160"/>
    <mergeCell ref="D157:G157"/>
    <mergeCell ref="H157:K157"/>
    <mergeCell ref="N157:Q157"/>
    <mergeCell ref="R157:U157"/>
    <mergeCell ref="X157:AA157"/>
    <mergeCell ref="AB157:AE157"/>
    <mergeCell ref="AH157:AK157"/>
    <mergeCell ref="AL157:AO157"/>
    <mergeCell ref="D158:G158"/>
    <mergeCell ref="H158:K158"/>
    <mergeCell ref="N158:Q158"/>
    <mergeCell ref="R158:U158"/>
    <mergeCell ref="X158:AA158"/>
    <mergeCell ref="AB158:AE158"/>
    <mergeCell ref="AH158:AK158"/>
    <mergeCell ref="AL158:AO158"/>
    <mergeCell ref="D155:G155"/>
    <mergeCell ref="H155:K155"/>
    <mergeCell ref="N155:Q155"/>
    <mergeCell ref="R155:U155"/>
    <mergeCell ref="X155:AA155"/>
    <mergeCell ref="AB155:AE155"/>
    <mergeCell ref="AH155:AK155"/>
    <mergeCell ref="AL155:AO155"/>
    <mergeCell ref="D156:G156"/>
    <mergeCell ref="H156:K156"/>
    <mergeCell ref="N156:Q156"/>
    <mergeCell ref="R156:U156"/>
    <mergeCell ref="X156:AA156"/>
    <mergeCell ref="AB156:AE156"/>
    <mergeCell ref="AH156:AK156"/>
    <mergeCell ref="AL156:AO156"/>
    <mergeCell ref="D153:G153"/>
    <mergeCell ref="H153:K153"/>
    <mergeCell ref="N153:Q153"/>
    <mergeCell ref="R153:U153"/>
    <mergeCell ref="X153:AA153"/>
    <mergeCell ref="AB153:AE153"/>
    <mergeCell ref="AH153:AK153"/>
    <mergeCell ref="AL153:AO153"/>
    <mergeCell ref="D154:G154"/>
    <mergeCell ref="H154:K154"/>
    <mergeCell ref="N154:Q154"/>
    <mergeCell ref="R154:U154"/>
    <mergeCell ref="X154:AA154"/>
    <mergeCell ref="AB154:AE154"/>
    <mergeCell ref="AH154:AK154"/>
    <mergeCell ref="AL154:AO154"/>
    <mergeCell ref="D151:G151"/>
    <mergeCell ref="H151:K151"/>
    <mergeCell ref="N151:Q151"/>
    <mergeCell ref="R151:U151"/>
    <mergeCell ref="X151:AA151"/>
    <mergeCell ref="AB151:AE151"/>
    <mergeCell ref="AH151:AK151"/>
    <mergeCell ref="AL151:AO151"/>
    <mergeCell ref="D152:G152"/>
    <mergeCell ref="H152:K152"/>
    <mergeCell ref="N152:Q152"/>
    <mergeCell ref="R152:U152"/>
    <mergeCell ref="X152:AA152"/>
    <mergeCell ref="AB152:AE152"/>
    <mergeCell ref="AH152:AK152"/>
    <mergeCell ref="AL152:AO152"/>
    <mergeCell ref="D145:G145"/>
    <mergeCell ref="H145:K145"/>
    <mergeCell ref="N145:Q145"/>
    <mergeCell ref="R145:U145"/>
    <mergeCell ref="X145:AA145"/>
    <mergeCell ref="AB145:AE145"/>
    <mergeCell ref="AH145:AK145"/>
    <mergeCell ref="AL145:AO145"/>
    <mergeCell ref="D150:G150"/>
    <mergeCell ref="H150:K150"/>
    <mergeCell ref="N150:Q150"/>
    <mergeCell ref="R150:U150"/>
    <mergeCell ref="X150:AA150"/>
    <mergeCell ref="AB150:AE150"/>
    <mergeCell ref="AH150:AK150"/>
    <mergeCell ref="AL150:AO150"/>
    <mergeCell ref="D143:G143"/>
    <mergeCell ref="H143:K143"/>
    <mergeCell ref="N143:Q143"/>
    <mergeCell ref="R143:U143"/>
    <mergeCell ref="X143:AA143"/>
    <mergeCell ref="AB143:AE143"/>
    <mergeCell ref="AH143:AK143"/>
    <mergeCell ref="AL143:AO143"/>
    <mergeCell ref="D144:G144"/>
    <mergeCell ref="H144:K144"/>
    <mergeCell ref="N144:Q144"/>
    <mergeCell ref="R144:U144"/>
    <mergeCell ref="X144:AA144"/>
    <mergeCell ref="AB144:AE144"/>
    <mergeCell ref="AH144:AK144"/>
    <mergeCell ref="AL144:AO144"/>
    <mergeCell ref="D141:G141"/>
    <mergeCell ref="H141:K141"/>
    <mergeCell ref="N141:Q141"/>
    <mergeCell ref="R141:U141"/>
    <mergeCell ref="X141:AA141"/>
    <mergeCell ref="AB141:AE141"/>
    <mergeCell ref="AH141:AK141"/>
    <mergeCell ref="AL141:AO141"/>
    <mergeCell ref="D142:G142"/>
    <mergeCell ref="H142:K142"/>
    <mergeCell ref="N142:Q142"/>
    <mergeCell ref="R142:U142"/>
    <mergeCell ref="X142:AA142"/>
    <mergeCell ref="AB142:AE142"/>
    <mergeCell ref="AH142:AK142"/>
    <mergeCell ref="AL142:AO142"/>
    <mergeCell ref="D139:G139"/>
    <mergeCell ref="H139:K139"/>
    <mergeCell ref="N139:Q139"/>
    <mergeCell ref="R139:U139"/>
    <mergeCell ref="X139:AA139"/>
    <mergeCell ref="AB139:AE139"/>
    <mergeCell ref="AH139:AK139"/>
    <mergeCell ref="AL139:AO139"/>
    <mergeCell ref="D140:G140"/>
    <mergeCell ref="H140:K140"/>
    <mergeCell ref="N140:Q140"/>
    <mergeCell ref="R140:U140"/>
    <mergeCell ref="X140:AA140"/>
    <mergeCell ref="AB140:AE140"/>
    <mergeCell ref="AH140:AK140"/>
    <mergeCell ref="AL140:AO140"/>
    <mergeCell ref="D137:G137"/>
    <mergeCell ref="H137:K137"/>
    <mergeCell ref="N137:Q137"/>
    <mergeCell ref="R137:U137"/>
    <mergeCell ref="X137:AA137"/>
    <mergeCell ref="AB137:AE137"/>
    <mergeCell ref="AH137:AK137"/>
    <mergeCell ref="AL137:AO137"/>
    <mergeCell ref="D138:G138"/>
    <mergeCell ref="H138:K138"/>
    <mergeCell ref="N138:Q138"/>
    <mergeCell ref="R138:U138"/>
    <mergeCell ref="X138:AA138"/>
    <mergeCell ref="AB138:AE138"/>
    <mergeCell ref="AH138:AK138"/>
    <mergeCell ref="AL138:AO138"/>
    <mergeCell ref="D135:G135"/>
    <mergeCell ref="H135:K135"/>
    <mergeCell ref="N135:Q135"/>
    <mergeCell ref="R135:U135"/>
    <mergeCell ref="X135:AA135"/>
    <mergeCell ref="AB135:AE135"/>
    <mergeCell ref="AH135:AK135"/>
    <mergeCell ref="AL135:AO135"/>
    <mergeCell ref="D136:G136"/>
    <mergeCell ref="H136:K136"/>
    <mergeCell ref="N136:Q136"/>
    <mergeCell ref="R136:U136"/>
    <mergeCell ref="X136:AA136"/>
    <mergeCell ref="AB136:AE136"/>
    <mergeCell ref="AH136:AK136"/>
    <mergeCell ref="AL136:AO136"/>
    <mergeCell ref="D133:G133"/>
    <mergeCell ref="H133:K133"/>
    <mergeCell ref="N133:Q133"/>
    <mergeCell ref="R133:U133"/>
    <mergeCell ref="X133:AA133"/>
    <mergeCell ref="AB133:AE133"/>
    <mergeCell ref="AH133:AK133"/>
    <mergeCell ref="AL133:AO133"/>
    <mergeCell ref="D134:G134"/>
    <mergeCell ref="H134:K134"/>
    <mergeCell ref="N134:Q134"/>
    <mergeCell ref="R134:U134"/>
    <mergeCell ref="X134:AA134"/>
    <mergeCell ref="AB134:AE134"/>
    <mergeCell ref="AH134:AK134"/>
    <mergeCell ref="AL134:AO134"/>
    <mergeCell ref="D131:G131"/>
    <mergeCell ref="H131:K131"/>
    <mergeCell ref="N131:Q131"/>
    <mergeCell ref="R131:U131"/>
    <mergeCell ref="X131:AA131"/>
    <mergeCell ref="AB131:AE131"/>
    <mergeCell ref="AH131:AK131"/>
    <mergeCell ref="AL131:AO131"/>
    <mergeCell ref="D132:G132"/>
    <mergeCell ref="H132:K132"/>
    <mergeCell ref="N132:Q132"/>
    <mergeCell ref="R132:U132"/>
    <mergeCell ref="X132:AA132"/>
    <mergeCell ref="AB132:AE132"/>
    <mergeCell ref="AH132:AK132"/>
    <mergeCell ref="AL132:AO132"/>
    <mergeCell ref="D129:G129"/>
    <mergeCell ref="H129:K129"/>
    <mergeCell ref="N129:Q129"/>
    <mergeCell ref="R129:U129"/>
    <mergeCell ref="X129:AA129"/>
    <mergeCell ref="AB129:AE129"/>
    <mergeCell ref="AH129:AK129"/>
    <mergeCell ref="AL129:AO129"/>
    <mergeCell ref="D130:G130"/>
    <mergeCell ref="H130:K130"/>
    <mergeCell ref="N130:Q130"/>
    <mergeCell ref="R130:U130"/>
    <mergeCell ref="X130:AA130"/>
    <mergeCell ref="AB130:AE130"/>
    <mergeCell ref="AH130:AK130"/>
    <mergeCell ref="AL130:AO130"/>
    <mergeCell ref="D127:G127"/>
    <mergeCell ref="H127:K127"/>
    <mergeCell ref="N127:Q127"/>
    <mergeCell ref="R127:U127"/>
    <mergeCell ref="X127:AA127"/>
    <mergeCell ref="AB127:AE127"/>
    <mergeCell ref="AH127:AK127"/>
    <mergeCell ref="AL127:AO127"/>
    <mergeCell ref="D128:G128"/>
    <mergeCell ref="H128:K128"/>
    <mergeCell ref="N128:Q128"/>
    <mergeCell ref="R128:U128"/>
    <mergeCell ref="X128:AA128"/>
    <mergeCell ref="AB128:AE128"/>
    <mergeCell ref="AH128:AK128"/>
    <mergeCell ref="AL128:AO128"/>
    <mergeCell ref="D125:G125"/>
    <mergeCell ref="H125:K125"/>
    <mergeCell ref="N125:Q125"/>
    <mergeCell ref="R125:U125"/>
    <mergeCell ref="X125:AA125"/>
    <mergeCell ref="AB125:AE125"/>
    <mergeCell ref="AH125:AK125"/>
    <mergeCell ref="AL125:AO125"/>
    <mergeCell ref="D126:G126"/>
    <mergeCell ref="H126:K126"/>
    <mergeCell ref="N126:Q126"/>
    <mergeCell ref="R126:U126"/>
    <mergeCell ref="X126:AA126"/>
    <mergeCell ref="AB126:AE126"/>
    <mergeCell ref="AH126:AK126"/>
    <mergeCell ref="AL126:AO126"/>
    <mergeCell ref="D123:G123"/>
    <mergeCell ref="H123:K123"/>
    <mergeCell ref="N123:Q123"/>
    <mergeCell ref="R123:U123"/>
    <mergeCell ref="X123:AA123"/>
    <mergeCell ref="AB123:AE123"/>
    <mergeCell ref="AH123:AK123"/>
    <mergeCell ref="AL123:AO123"/>
    <mergeCell ref="D124:G124"/>
    <mergeCell ref="H124:K124"/>
    <mergeCell ref="N124:Q124"/>
    <mergeCell ref="R124:U124"/>
    <mergeCell ref="X124:AA124"/>
    <mergeCell ref="AB124:AE124"/>
    <mergeCell ref="AH124:AK124"/>
    <mergeCell ref="AL124:AO124"/>
    <mergeCell ref="D121:G121"/>
    <mergeCell ref="H121:K121"/>
    <mergeCell ref="N121:Q121"/>
    <mergeCell ref="R121:U121"/>
    <mergeCell ref="X121:AA121"/>
    <mergeCell ref="AB121:AE121"/>
    <mergeCell ref="AH121:AK121"/>
    <mergeCell ref="AL121:AO121"/>
    <mergeCell ref="D122:G122"/>
    <mergeCell ref="H122:K122"/>
    <mergeCell ref="N122:Q122"/>
    <mergeCell ref="R122:U122"/>
    <mergeCell ref="X122:AA122"/>
    <mergeCell ref="AB122:AE122"/>
    <mergeCell ref="AH122:AK122"/>
    <mergeCell ref="AL122:AO122"/>
    <mergeCell ref="D119:G119"/>
    <mergeCell ref="H119:K119"/>
    <mergeCell ref="N119:Q119"/>
    <mergeCell ref="R119:U119"/>
    <mergeCell ref="X119:AA119"/>
    <mergeCell ref="AB119:AE119"/>
    <mergeCell ref="AH119:AK119"/>
    <mergeCell ref="AL119:AO119"/>
    <mergeCell ref="D120:G120"/>
    <mergeCell ref="H120:K120"/>
    <mergeCell ref="N120:Q120"/>
    <mergeCell ref="R120:U120"/>
    <mergeCell ref="X120:AA120"/>
    <mergeCell ref="AB120:AE120"/>
    <mergeCell ref="AH120:AK120"/>
    <mergeCell ref="AL120:AO120"/>
    <mergeCell ref="D117:G117"/>
    <mergeCell ref="H117:K117"/>
    <mergeCell ref="N117:Q117"/>
    <mergeCell ref="R117:U117"/>
    <mergeCell ref="X117:AA117"/>
    <mergeCell ref="AB117:AE117"/>
    <mergeCell ref="AH117:AK117"/>
    <mergeCell ref="AL117:AO117"/>
    <mergeCell ref="D118:G118"/>
    <mergeCell ref="H118:K118"/>
    <mergeCell ref="N118:Q118"/>
    <mergeCell ref="R118:U118"/>
    <mergeCell ref="X118:AA118"/>
    <mergeCell ref="AB118:AE118"/>
    <mergeCell ref="AH118:AK118"/>
    <mergeCell ref="AL118:AO118"/>
    <mergeCell ref="D115:G115"/>
    <mergeCell ref="H115:K115"/>
    <mergeCell ref="N115:Q115"/>
    <mergeCell ref="R115:U115"/>
    <mergeCell ref="X115:AA115"/>
    <mergeCell ref="AB115:AE115"/>
    <mergeCell ref="AH115:AK115"/>
    <mergeCell ref="AL115:AO115"/>
    <mergeCell ref="D116:G116"/>
    <mergeCell ref="H116:K116"/>
    <mergeCell ref="N116:Q116"/>
    <mergeCell ref="R116:U116"/>
    <mergeCell ref="X116:AA116"/>
    <mergeCell ref="AB116:AE116"/>
    <mergeCell ref="AH116:AK116"/>
    <mergeCell ref="AL116:AO116"/>
    <mergeCell ref="D113:G113"/>
    <mergeCell ref="H113:K113"/>
    <mergeCell ref="N113:Q113"/>
    <mergeCell ref="R113:U113"/>
    <mergeCell ref="X113:AA113"/>
    <mergeCell ref="AB113:AE113"/>
    <mergeCell ref="AH113:AK113"/>
    <mergeCell ref="AL113:AO113"/>
    <mergeCell ref="D114:G114"/>
    <mergeCell ref="H114:K114"/>
    <mergeCell ref="N114:Q114"/>
    <mergeCell ref="R114:U114"/>
    <mergeCell ref="X114:AA114"/>
    <mergeCell ref="AB114:AE114"/>
    <mergeCell ref="AH114:AK114"/>
    <mergeCell ref="AL114:AO114"/>
    <mergeCell ref="D111:G111"/>
    <mergeCell ref="H111:K111"/>
    <mergeCell ref="N111:Q111"/>
    <mergeCell ref="R111:U111"/>
    <mergeCell ref="X111:AA111"/>
    <mergeCell ref="AB111:AE111"/>
    <mergeCell ref="AH111:AK111"/>
    <mergeCell ref="AL111:AO111"/>
    <mergeCell ref="D112:G112"/>
    <mergeCell ref="H112:K112"/>
    <mergeCell ref="N112:Q112"/>
    <mergeCell ref="R112:U112"/>
    <mergeCell ref="X112:AA112"/>
    <mergeCell ref="AB112:AE112"/>
    <mergeCell ref="AH112:AK112"/>
    <mergeCell ref="AL112:AO112"/>
    <mergeCell ref="D109:G109"/>
    <mergeCell ref="H109:K109"/>
    <mergeCell ref="N109:Q109"/>
    <mergeCell ref="R109:U109"/>
    <mergeCell ref="X109:AA109"/>
    <mergeCell ref="AB109:AE109"/>
    <mergeCell ref="AH109:AK109"/>
    <mergeCell ref="AL109:AO109"/>
    <mergeCell ref="D110:G110"/>
    <mergeCell ref="H110:K110"/>
    <mergeCell ref="N110:Q110"/>
    <mergeCell ref="R110:U110"/>
    <mergeCell ref="X110:AA110"/>
    <mergeCell ref="AB110:AE110"/>
    <mergeCell ref="AH110:AK110"/>
    <mergeCell ref="AL110:AO110"/>
    <mergeCell ref="D107:G107"/>
    <mergeCell ref="H107:K107"/>
    <mergeCell ref="N107:Q107"/>
    <mergeCell ref="R107:U107"/>
    <mergeCell ref="X107:AA107"/>
    <mergeCell ref="AB107:AE107"/>
    <mergeCell ref="AH107:AK107"/>
    <mergeCell ref="AL107:AO107"/>
    <mergeCell ref="D108:G108"/>
    <mergeCell ref="H108:K108"/>
    <mergeCell ref="N108:Q108"/>
    <mergeCell ref="R108:U108"/>
    <mergeCell ref="X108:AA108"/>
    <mergeCell ref="AB108:AE108"/>
    <mergeCell ref="AH108:AK108"/>
    <mergeCell ref="AL108:AO108"/>
    <mergeCell ref="D105:G105"/>
    <mergeCell ref="H105:K105"/>
    <mergeCell ref="N105:Q105"/>
    <mergeCell ref="R105:U105"/>
    <mergeCell ref="X105:AA105"/>
    <mergeCell ref="AB105:AE105"/>
    <mergeCell ref="AH105:AK105"/>
    <mergeCell ref="AL105:AO105"/>
    <mergeCell ref="D106:G106"/>
    <mergeCell ref="H106:K106"/>
    <mergeCell ref="N106:Q106"/>
    <mergeCell ref="R106:U106"/>
    <mergeCell ref="X106:AA106"/>
    <mergeCell ref="AB106:AE106"/>
    <mergeCell ref="AH106:AK106"/>
    <mergeCell ref="AL106:AO106"/>
    <mergeCell ref="D103:G103"/>
    <mergeCell ref="H103:K103"/>
    <mergeCell ref="N103:Q103"/>
    <mergeCell ref="R103:U103"/>
    <mergeCell ref="X103:AA103"/>
    <mergeCell ref="AB103:AE103"/>
    <mergeCell ref="AH103:AK103"/>
    <mergeCell ref="AL103:AO103"/>
    <mergeCell ref="D104:G104"/>
    <mergeCell ref="H104:K104"/>
    <mergeCell ref="N104:Q104"/>
    <mergeCell ref="R104:U104"/>
    <mergeCell ref="X104:AA104"/>
    <mergeCell ref="AB104:AE104"/>
    <mergeCell ref="AH104:AK104"/>
    <mergeCell ref="AL104:AO104"/>
    <mergeCell ref="D101:G101"/>
    <mergeCell ref="H101:K101"/>
    <mergeCell ref="N101:Q101"/>
    <mergeCell ref="R101:U101"/>
    <mergeCell ref="X101:AA101"/>
    <mergeCell ref="AB101:AE101"/>
    <mergeCell ref="AH101:AK101"/>
    <mergeCell ref="AL101:AO101"/>
    <mergeCell ref="D102:G102"/>
    <mergeCell ref="H102:K102"/>
    <mergeCell ref="N102:Q102"/>
    <mergeCell ref="R102:U102"/>
    <mergeCell ref="X102:AA102"/>
    <mergeCell ref="AB102:AE102"/>
    <mergeCell ref="AH102:AK102"/>
    <mergeCell ref="AL102:AO102"/>
    <mergeCell ref="D99:G99"/>
    <mergeCell ref="H99:K99"/>
    <mergeCell ref="N99:Q99"/>
    <mergeCell ref="R99:U99"/>
    <mergeCell ref="X99:AA99"/>
    <mergeCell ref="AB99:AE99"/>
    <mergeCell ref="AH99:AK99"/>
    <mergeCell ref="AL99:AO99"/>
    <mergeCell ref="D100:G100"/>
    <mergeCell ref="H100:K100"/>
    <mergeCell ref="N100:Q100"/>
    <mergeCell ref="R100:U100"/>
    <mergeCell ref="X100:AA100"/>
    <mergeCell ref="AB100:AE100"/>
    <mergeCell ref="AH100:AK100"/>
    <mergeCell ref="AL100:AO100"/>
    <mergeCell ref="D96:G96"/>
    <mergeCell ref="H96:K96"/>
    <mergeCell ref="N96:Q96"/>
    <mergeCell ref="R96:U96"/>
    <mergeCell ref="X96:AA96"/>
    <mergeCell ref="AB96:AE96"/>
    <mergeCell ref="AH96:AK96"/>
    <mergeCell ref="AL96:AO96"/>
    <mergeCell ref="AH98:AK98"/>
    <mergeCell ref="AL98:AO98"/>
    <mergeCell ref="D97:G97"/>
    <mergeCell ref="H97:K97"/>
    <mergeCell ref="N97:Q97"/>
    <mergeCell ref="R97:U97"/>
    <mergeCell ref="X97:AA97"/>
    <mergeCell ref="AB97:AE97"/>
    <mergeCell ref="AH97:AK97"/>
    <mergeCell ref="AL97:AO97"/>
    <mergeCell ref="D98:G98"/>
    <mergeCell ref="H98:K98"/>
    <mergeCell ref="N98:Q98"/>
    <mergeCell ref="R98:U98"/>
    <mergeCell ref="X98:AA98"/>
    <mergeCell ref="AB98:AE98"/>
    <mergeCell ref="D90:G90"/>
    <mergeCell ref="H90:U90"/>
    <mergeCell ref="X90:AA90"/>
    <mergeCell ref="AB90:AO90"/>
    <mergeCell ref="D95:G95"/>
    <mergeCell ref="H95:K95"/>
    <mergeCell ref="N95:Q95"/>
    <mergeCell ref="R95:U95"/>
    <mergeCell ref="X95:AA95"/>
    <mergeCell ref="AB95:AE95"/>
    <mergeCell ref="AH95:AK95"/>
    <mergeCell ref="AL95:AO95"/>
    <mergeCell ref="D86:G86"/>
    <mergeCell ref="H86:U86"/>
    <mergeCell ref="X86:AA86"/>
    <mergeCell ref="AB86:AO86"/>
    <mergeCell ref="D88:G88"/>
    <mergeCell ref="H88:U88"/>
    <mergeCell ref="X88:AA88"/>
    <mergeCell ref="AB88:AO88"/>
    <mergeCell ref="D89:G89"/>
    <mergeCell ref="H89:U89"/>
    <mergeCell ref="X89:AA89"/>
    <mergeCell ref="AB89:AO89"/>
    <mergeCell ref="X83:AA83"/>
    <mergeCell ref="AB83:AO83"/>
    <mergeCell ref="X81:AA81"/>
    <mergeCell ref="AB81:AO81"/>
    <mergeCell ref="D84:G84"/>
    <mergeCell ref="H84:U84"/>
    <mergeCell ref="X84:AA84"/>
    <mergeCell ref="AB84:AO84"/>
    <mergeCell ref="D85:G85"/>
    <mergeCell ref="H85:U85"/>
    <mergeCell ref="X85:AA85"/>
    <mergeCell ref="AB85:AO85"/>
    <mergeCell ref="X75:AA75"/>
    <mergeCell ref="AB75:AO75"/>
    <mergeCell ref="D76:G76"/>
    <mergeCell ref="H76:U76"/>
    <mergeCell ref="X76:AA76"/>
    <mergeCell ref="AB76:AO76"/>
    <mergeCell ref="D87:G87"/>
    <mergeCell ref="H87:U87"/>
    <mergeCell ref="X87:AA87"/>
    <mergeCell ref="AB87:AO87"/>
    <mergeCell ref="D78:G78"/>
    <mergeCell ref="H78:U78"/>
    <mergeCell ref="X78:AA78"/>
    <mergeCell ref="AB78:AO78"/>
    <mergeCell ref="D79:G79"/>
    <mergeCell ref="H79:U79"/>
    <mergeCell ref="X79:AA79"/>
    <mergeCell ref="AB79:AO79"/>
    <mergeCell ref="D80:G80"/>
    <mergeCell ref="H80:U80"/>
    <mergeCell ref="X80:AA80"/>
    <mergeCell ref="AB80:AO80"/>
    <mergeCell ref="D83:G83"/>
    <mergeCell ref="H83:U83"/>
    <mergeCell ref="D77:G77"/>
    <mergeCell ref="H77:U77"/>
    <mergeCell ref="X77:AA77"/>
    <mergeCell ref="AB77:AO77"/>
    <mergeCell ref="D68:G68"/>
    <mergeCell ref="H68:U68"/>
    <mergeCell ref="D71:G71"/>
    <mergeCell ref="H71:U71"/>
    <mergeCell ref="X71:AA71"/>
    <mergeCell ref="AB71:AO71"/>
    <mergeCell ref="D72:G72"/>
    <mergeCell ref="H72:U72"/>
    <mergeCell ref="X72:AA72"/>
    <mergeCell ref="AB72:AO72"/>
    <mergeCell ref="D73:G73"/>
    <mergeCell ref="H73:U73"/>
    <mergeCell ref="X73:AA73"/>
    <mergeCell ref="AB73:AO73"/>
    <mergeCell ref="D74:G74"/>
    <mergeCell ref="H74:U74"/>
    <mergeCell ref="X74:AA74"/>
    <mergeCell ref="AB74:AO74"/>
    <mergeCell ref="D75:G75"/>
    <mergeCell ref="H75:U75"/>
    <mergeCell ref="D66:G66"/>
    <mergeCell ref="H66:U66"/>
    <mergeCell ref="X66:AA66"/>
    <mergeCell ref="AB66:AO66"/>
    <mergeCell ref="D67:G67"/>
    <mergeCell ref="H67:U67"/>
    <mergeCell ref="X67:AA67"/>
    <mergeCell ref="AB67:AO67"/>
    <mergeCell ref="D58:G58"/>
    <mergeCell ref="H58:K58"/>
    <mergeCell ref="N58:Q58"/>
    <mergeCell ref="R58:U58"/>
    <mergeCell ref="X58:AA58"/>
    <mergeCell ref="AB58:AE58"/>
    <mergeCell ref="D59:G59"/>
    <mergeCell ref="H59:K59"/>
    <mergeCell ref="N59:Q59"/>
    <mergeCell ref="R59:U59"/>
    <mergeCell ref="X59:AA59"/>
    <mergeCell ref="AB59:AE59"/>
    <mergeCell ref="D56:G56"/>
    <mergeCell ref="H56:K56"/>
    <mergeCell ref="N56:Q56"/>
    <mergeCell ref="R56:U56"/>
    <mergeCell ref="X56:AA56"/>
    <mergeCell ref="AB56:AE56"/>
    <mergeCell ref="AH56:AK56"/>
    <mergeCell ref="AL56:AO56"/>
    <mergeCell ref="D57:G57"/>
    <mergeCell ref="H57:K57"/>
    <mergeCell ref="N57:Q57"/>
    <mergeCell ref="R57:U57"/>
    <mergeCell ref="X57:AA57"/>
    <mergeCell ref="AB57:AE57"/>
    <mergeCell ref="AH57:AK57"/>
    <mergeCell ref="AL57:AO57"/>
    <mergeCell ref="D54:G54"/>
    <mergeCell ref="H54:K54"/>
    <mergeCell ref="N54:Q54"/>
    <mergeCell ref="R54:U54"/>
    <mergeCell ref="X54:AA54"/>
    <mergeCell ref="AB54:AE54"/>
    <mergeCell ref="AH54:AK54"/>
    <mergeCell ref="AL54:AO54"/>
    <mergeCell ref="D55:G55"/>
    <mergeCell ref="H55:K55"/>
    <mergeCell ref="N55:Q55"/>
    <mergeCell ref="R55:U55"/>
    <mergeCell ref="X55:AA55"/>
    <mergeCell ref="AB55:AE55"/>
    <mergeCell ref="AH55:AK55"/>
    <mergeCell ref="AL55:AO55"/>
    <mergeCell ref="D52:G52"/>
    <mergeCell ref="H52:K52"/>
    <mergeCell ref="N52:Q52"/>
    <mergeCell ref="R52:U52"/>
    <mergeCell ref="X52:AA52"/>
    <mergeCell ref="AB52:AE52"/>
    <mergeCell ref="AH52:AK52"/>
    <mergeCell ref="AL52:AO52"/>
    <mergeCell ref="D53:G53"/>
    <mergeCell ref="H53:K53"/>
    <mergeCell ref="N53:Q53"/>
    <mergeCell ref="R53:U53"/>
    <mergeCell ref="X53:AA53"/>
    <mergeCell ref="AB53:AE53"/>
    <mergeCell ref="AH53:AK53"/>
    <mergeCell ref="AL53:AO53"/>
    <mergeCell ref="D50:G50"/>
    <mergeCell ref="H50:K50"/>
    <mergeCell ref="N50:Q50"/>
    <mergeCell ref="R50:U50"/>
    <mergeCell ref="X50:AA50"/>
    <mergeCell ref="AB50:AE50"/>
    <mergeCell ref="AH50:AK50"/>
    <mergeCell ref="AL50:AO50"/>
    <mergeCell ref="D51:G51"/>
    <mergeCell ref="H51:K51"/>
    <mergeCell ref="N51:Q51"/>
    <mergeCell ref="R51:U51"/>
    <mergeCell ref="X51:AA51"/>
    <mergeCell ref="AB51:AE51"/>
    <mergeCell ref="AH51:AK51"/>
    <mergeCell ref="AL51:AO51"/>
    <mergeCell ref="D48:G48"/>
    <mergeCell ref="H48:K48"/>
    <mergeCell ref="N48:Q48"/>
    <mergeCell ref="R48:U48"/>
    <mergeCell ref="X48:AA48"/>
    <mergeCell ref="AB48:AE48"/>
    <mergeCell ref="AH48:AK48"/>
    <mergeCell ref="AL48:AO48"/>
    <mergeCell ref="D49:G49"/>
    <mergeCell ref="H49:K49"/>
    <mergeCell ref="N49:Q49"/>
    <mergeCell ref="R49:U49"/>
    <mergeCell ref="X49:AA49"/>
    <mergeCell ref="AB49:AE49"/>
    <mergeCell ref="AH49:AK49"/>
    <mergeCell ref="AL49:AO49"/>
    <mergeCell ref="D46:G46"/>
    <mergeCell ref="H46:K46"/>
    <mergeCell ref="N46:Q46"/>
    <mergeCell ref="R46:U46"/>
    <mergeCell ref="X46:AA46"/>
    <mergeCell ref="AB46:AE46"/>
    <mergeCell ref="AH46:AK46"/>
    <mergeCell ref="AL46:AO46"/>
    <mergeCell ref="D47:G47"/>
    <mergeCell ref="H47:K47"/>
    <mergeCell ref="N47:Q47"/>
    <mergeCell ref="R47:U47"/>
    <mergeCell ref="X47:AA47"/>
    <mergeCell ref="AB47:AE47"/>
    <mergeCell ref="AH47:AK47"/>
    <mergeCell ref="AL47:AO47"/>
    <mergeCell ref="D42:G42"/>
    <mergeCell ref="H42:K42"/>
    <mergeCell ref="N42:Q42"/>
    <mergeCell ref="R42:U42"/>
    <mergeCell ref="X42:AA42"/>
    <mergeCell ref="AB42:AE42"/>
    <mergeCell ref="AH42:AK42"/>
    <mergeCell ref="AL42:AO42"/>
    <mergeCell ref="D45:G45"/>
    <mergeCell ref="H45:K45"/>
    <mergeCell ref="N45:Q45"/>
    <mergeCell ref="R45:U45"/>
    <mergeCell ref="X45:AA45"/>
    <mergeCell ref="AB45:AE45"/>
    <mergeCell ref="AH45:AK45"/>
    <mergeCell ref="AL45:AO45"/>
    <mergeCell ref="D40:G40"/>
    <mergeCell ref="H40:K40"/>
    <mergeCell ref="N40:Q40"/>
    <mergeCell ref="R40:U40"/>
    <mergeCell ref="X40:AA40"/>
    <mergeCell ref="AB40:AE40"/>
    <mergeCell ref="AH40:AK40"/>
    <mergeCell ref="AL40:AO40"/>
    <mergeCell ref="D41:G41"/>
    <mergeCell ref="H41:K41"/>
    <mergeCell ref="N41:Q41"/>
    <mergeCell ref="R41:U41"/>
    <mergeCell ref="X41:AA41"/>
    <mergeCell ref="AB41:AE41"/>
    <mergeCell ref="AH41:AK41"/>
    <mergeCell ref="AL41:AO41"/>
    <mergeCell ref="D38:G38"/>
    <mergeCell ref="H38:K38"/>
    <mergeCell ref="N38:Q38"/>
    <mergeCell ref="R38:U38"/>
    <mergeCell ref="X38:AA38"/>
    <mergeCell ref="AB38:AE38"/>
    <mergeCell ref="AH38:AK38"/>
    <mergeCell ref="AL38:AO38"/>
    <mergeCell ref="D39:G39"/>
    <mergeCell ref="H39:K39"/>
    <mergeCell ref="N39:Q39"/>
    <mergeCell ref="R39:U39"/>
    <mergeCell ref="X39:AA39"/>
    <mergeCell ref="AB39:AE39"/>
    <mergeCell ref="AH39:AK39"/>
    <mergeCell ref="AL39:AO39"/>
    <mergeCell ref="Q23:AB23"/>
    <mergeCell ref="AC23:AE23"/>
    <mergeCell ref="AF23:AI23"/>
    <mergeCell ref="AJ23:AL23"/>
    <mergeCell ref="AM23:AO23"/>
    <mergeCell ref="Q24:AB24"/>
    <mergeCell ref="AC24:AE24"/>
    <mergeCell ref="AF24:AI24"/>
    <mergeCell ref="AJ24:AL24"/>
    <mergeCell ref="AM24:AO24"/>
    <mergeCell ref="B26:D26"/>
    <mergeCell ref="E26:AO26"/>
    <mergeCell ref="B27:D27"/>
    <mergeCell ref="E27:AO27"/>
    <mergeCell ref="B28:D28"/>
    <mergeCell ref="E28:AO28"/>
    <mergeCell ref="Q21:AB21"/>
    <mergeCell ref="AC21:AE21"/>
    <mergeCell ref="AF21:AI21"/>
    <mergeCell ref="AJ21:AL21"/>
    <mergeCell ref="AM21:AO21"/>
    <mergeCell ref="Q22:AB22"/>
    <mergeCell ref="AC22:AE22"/>
    <mergeCell ref="AF22:AI22"/>
    <mergeCell ref="AJ22:AL22"/>
    <mergeCell ref="AM22:AO22"/>
    <mergeCell ref="B18:P24"/>
    <mergeCell ref="Q18:AB18"/>
    <mergeCell ref="AC18:AE18"/>
    <mergeCell ref="AF18:AI18"/>
    <mergeCell ref="AJ18:AL18"/>
    <mergeCell ref="AM18:AO18"/>
    <mergeCell ref="Q19:AB19"/>
    <mergeCell ref="AC19:AE19"/>
    <mergeCell ref="AF19:AI19"/>
    <mergeCell ref="AJ19:AL19"/>
    <mergeCell ref="AM19:AO19"/>
    <mergeCell ref="Q20:AB20"/>
    <mergeCell ref="AC20:AE20"/>
    <mergeCell ref="AF20:AI20"/>
    <mergeCell ref="AJ20:AL20"/>
    <mergeCell ref="AM20:AO20"/>
    <mergeCell ref="Q9:AB9"/>
    <mergeCell ref="AC9:AE9"/>
    <mergeCell ref="AF9:AI9"/>
    <mergeCell ref="AJ9:AL9"/>
    <mergeCell ref="AM9:AO9"/>
    <mergeCell ref="Q10:AB10"/>
    <mergeCell ref="AC10:AE10"/>
    <mergeCell ref="AF10:AI10"/>
    <mergeCell ref="AJ10:AL10"/>
    <mergeCell ref="AM10:AO10"/>
    <mergeCell ref="AJ12:AL12"/>
    <mergeCell ref="AM12:AO12"/>
    <mergeCell ref="B13:P15"/>
    <mergeCell ref="Q13:AB13"/>
    <mergeCell ref="AC13:AE13"/>
    <mergeCell ref="AF13:AI13"/>
    <mergeCell ref="AJ13:AL13"/>
    <mergeCell ref="AM13:AO13"/>
    <mergeCell ref="Q14:AB14"/>
    <mergeCell ref="AC14:AE14"/>
    <mergeCell ref="AF14:AI14"/>
    <mergeCell ref="AJ14:AL14"/>
    <mergeCell ref="AM14:AO14"/>
    <mergeCell ref="Q15:AB15"/>
    <mergeCell ref="AC15:AE15"/>
    <mergeCell ref="AF15:AI15"/>
    <mergeCell ref="AJ15:AL15"/>
    <mergeCell ref="AM15:AO15"/>
    <mergeCell ref="B6:P12"/>
    <mergeCell ref="Q6:AB6"/>
    <mergeCell ref="AC6:AE6"/>
    <mergeCell ref="AF6:AI6"/>
    <mergeCell ref="AJ6:AL6"/>
    <mergeCell ref="AM6:AO6"/>
    <mergeCell ref="Q7:AB7"/>
    <mergeCell ref="AC7:AE7"/>
    <mergeCell ref="AF7:AI7"/>
    <mergeCell ref="AJ7:AL7"/>
    <mergeCell ref="AM7:AO7"/>
    <mergeCell ref="Q8:AB8"/>
    <mergeCell ref="AC8:AE8"/>
    <mergeCell ref="AF8:AI8"/>
    <mergeCell ref="AJ8:AL8"/>
    <mergeCell ref="AM8:AO8"/>
    <mergeCell ref="Q11:AB11"/>
    <mergeCell ref="AC11:AE11"/>
    <mergeCell ref="AF11:AI11"/>
    <mergeCell ref="AJ11:AL11"/>
    <mergeCell ref="AM11:AO11"/>
    <mergeCell ref="Q12:AB12"/>
    <mergeCell ref="AC12:AE12"/>
    <mergeCell ref="AF12:AI12"/>
    <mergeCell ref="AF1:AO1"/>
    <mergeCell ref="A2:AF2"/>
    <mergeCell ref="AC4:AO4"/>
    <mergeCell ref="B5:P5"/>
    <mergeCell ref="Q5:AB5"/>
    <mergeCell ref="AC5:AE5"/>
    <mergeCell ref="AF5:AI5"/>
    <mergeCell ref="AJ5:AL5"/>
    <mergeCell ref="AM5:AO5"/>
    <mergeCell ref="AH177:AK177"/>
    <mergeCell ref="AL177:AO177"/>
    <mergeCell ref="D178:G178"/>
    <mergeCell ref="H178:K178"/>
    <mergeCell ref="N178:Q178"/>
    <mergeCell ref="R178:U178"/>
    <mergeCell ref="X178:AA178"/>
    <mergeCell ref="AB178:AE178"/>
    <mergeCell ref="AH178:AK178"/>
    <mergeCell ref="AL178:AO178"/>
    <mergeCell ref="D177:G177"/>
    <mergeCell ref="H177:K177"/>
    <mergeCell ref="N177:Q177"/>
    <mergeCell ref="R177:U177"/>
    <mergeCell ref="X177:AA177"/>
    <mergeCell ref="AB177:AE177"/>
    <mergeCell ref="B17:P17"/>
    <mergeCell ref="Q17:AB17"/>
    <mergeCell ref="AC17:AE17"/>
    <mergeCell ref="AF17:AI17"/>
    <mergeCell ref="AJ17:AL17"/>
    <mergeCell ref="AM17:AO17"/>
    <mergeCell ref="AH179:AK179"/>
    <mergeCell ref="AL179:AO179"/>
    <mergeCell ref="N192:Q192"/>
    <mergeCell ref="R192:U192"/>
    <mergeCell ref="X192:AA192"/>
    <mergeCell ref="AB192:AE192"/>
    <mergeCell ref="D191:G191"/>
    <mergeCell ref="H191:K191"/>
    <mergeCell ref="D180:G180"/>
    <mergeCell ref="H180:K180"/>
    <mergeCell ref="N180:Q180"/>
    <mergeCell ref="R180:U180"/>
    <mergeCell ref="X180:AA180"/>
    <mergeCell ref="AB180:AE180"/>
    <mergeCell ref="D179:G179"/>
    <mergeCell ref="H179:K179"/>
    <mergeCell ref="N179:Q179"/>
    <mergeCell ref="R179:U179"/>
    <mergeCell ref="X179:AA179"/>
    <mergeCell ref="AB179:AE179"/>
    <mergeCell ref="D188:G188"/>
    <mergeCell ref="H188:K188"/>
    <mergeCell ref="N188:Q188"/>
    <mergeCell ref="R188:U188"/>
    <mergeCell ref="X188:AA188"/>
    <mergeCell ref="AB188:AE188"/>
    <mergeCell ref="N191:Q191"/>
    <mergeCell ref="R191:U191"/>
    <mergeCell ref="D190:G190"/>
    <mergeCell ref="H190:K190"/>
    <mergeCell ref="N190:Q190"/>
    <mergeCell ref="R190:U190"/>
    <mergeCell ref="X190:AA190"/>
    <mergeCell ref="AB190:AE190"/>
    <mergeCell ref="D189:G189"/>
    <mergeCell ref="H189:K189"/>
    <mergeCell ref="N189:Q189"/>
    <mergeCell ref="R189:U189"/>
    <mergeCell ref="D192:G192"/>
    <mergeCell ref="H192:K192"/>
    <mergeCell ref="AH190:AK190"/>
    <mergeCell ref="AL190:AO190"/>
    <mergeCell ref="X181:AA181"/>
    <mergeCell ref="AB181:AE181"/>
    <mergeCell ref="AH181:AK181"/>
    <mergeCell ref="AL181:AO181"/>
    <mergeCell ref="AH188:AK188"/>
    <mergeCell ref="AL188:AO188"/>
    <mergeCell ref="AH192:AK192"/>
    <mergeCell ref="AL192:AO192"/>
    <mergeCell ref="X189:AA189"/>
    <mergeCell ref="AB189:AE189"/>
    <mergeCell ref="AH189:AK189"/>
    <mergeCell ref="AL189:AO189"/>
    <mergeCell ref="X191:AA191"/>
    <mergeCell ref="AB191:AE191"/>
    <mergeCell ref="AH191:AK191"/>
    <mergeCell ref="AL191:AO191"/>
  </mergeCells>
  <phoneticPr fontId="4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rowBreaks count="4" manualBreakCount="4">
    <brk id="32" max="16383" man="1"/>
    <brk id="61" max="41" man="1"/>
    <brk id="90" max="16383" man="1"/>
    <brk id="146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Q322"/>
  <sheetViews>
    <sheetView showGridLines="0" view="pageBreakPreview" topLeftCell="A271" zoomScale="85" zoomScaleNormal="55" zoomScaleSheetLayoutView="85" workbookViewId="0">
      <selection activeCell="E310" sqref="E310:O310"/>
    </sheetView>
  </sheetViews>
  <sheetFormatPr defaultRowHeight="13.5" outlineLevelCol="1" x14ac:dyDescent="0.15"/>
  <cols>
    <col min="1" max="1" width="4.375" style="47" bestFit="1" customWidth="1"/>
    <col min="2" max="2" width="8" style="48" hidden="1" customWidth="1" outlineLevel="1"/>
    <col min="3" max="3" width="8.25" style="45" bestFit="1" customWidth="1" collapsed="1"/>
    <col min="4" max="4" width="11.625" style="44" customWidth="1"/>
    <col min="5" max="5" width="8.25" style="44" bestFit="1" customWidth="1"/>
    <col min="6" max="6" width="4.5" style="47" bestFit="1" customWidth="1"/>
    <col min="7" max="7" width="8" style="46" hidden="1" customWidth="1" outlineLevel="1"/>
    <col min="8" max="8" width="8.25" style="45" bestFit="1" customWidth="1" collapsed="1"/>
    <col min="9" max="9" width="11.625" style="45" customWidth="1"/>
    <col min="10" max="10" width="8.25" style="44" customWidth="1"/>
    <col min="11" max="11" width="4.5" style="47" bestFit="1" customWidth="1"/>
    <col min="12" max="12" width="8" style="46" hidden="1" customWidth="1" outlineLevel="1"/>
    <col min="13" max="13" width="8.25" style="45" bestFit="1" customWidth="1" collapsed="1"/>
    <col min="14" max="14" width="11.625" style="45" customWidth="1"/>
    <col min="15" max="15" width="8.25" style="44" customWidth="1"/>
    <col min="16" max="16384" width="9" style="44"/>
  </cols>
  <sheetData>
    <row r="1" spans="1:17" ht="45.75" customHeight="1" x14ac:dyDescent="0.15">
      <c r="A1" s="470" t="s">
        <v>875</v>
      </c>
      <c r="B1" s="470"/>
      <c r="C1" s="470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7" ht="18.75" customHeight="1" x14ac:dyDescent="0.15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7" ht="18.75" customHeight="1" x14ac:dyDescent="0.15">
      <c r="A3" s="88"/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7" ht="13.5" customHeight="1" x14ac:dyDescent="0.15">
      <c r="A4" s="55"/>
      <c r="B4" s="56"/>
      <c r="C4" s="56"/>
      <c r="D4" s="57"/>
      <c r="E4" s="57"/>
      <c r="F4" s="58"/>
      <c r="G4" s="55"/>
      <c r="H4" s="56"/>
      <c r="I4" s="56"/>
      <c r="J4" s="59"/>
      <c r="K4" s="58"/>
      <c r="L4" s="55"/>
      <c r="M4" s="472">
        <f>集計!AC1</f>
        <v>45383</v>
      </c>
      <c r="N4" s="472"/>
      <c r="O4" s="472"/>
    </row>
    <row r="5" spans="1:17" s="90" customFormat="1" ht="30" customHeight="1" x14ac:dyDescent="0.15">
      <c r="A5" s="467" t="s">
        <v>832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9"/>
    </row>
    <row r="6" spans="1:17" x14ac:dyDescent="0.15">
      <c r="A6" s="70" t="s">
        <v>834</v>
      </c>
      <c r="B6" s="71" t="s">
        <v>835</v>
      </c>
      <c r="C6" s="71" t="s">
        <v>827</v>
      </c>
      <c r="D6" s="71" t="s">
        <v>831</v>
      </c>
      <c r="E6" s="72" t="s">
        <v>826</v>
      </c>
      <c r="F6" s="70" t="s">
        <v>829</v>
      </c>
      <c r="G6" s="71" t="s">
        <v>835</v>
      </c>
      <c r="H6" s="71" t="s">
        <v>827</v>
      </c>
      <c r="I6" s="71" t="s">
        <v>830</v>
      </c>
      <c r="J6" s="72" t="s">
        <v>826</v>
      </c>
      <c r="K6" s="70" t="s">
        <v>836</v>
      </c>
      <c r="L6" s="71" t="s">
        <v>835</v>
      </c>
      <c r="M6" s="71" t="s">
        <v>827</v>
      </c>
      <c r="N6" s="71" t="s">
        <v>830</v>
      </c>
      <c r="O6" s="72" t="s">
        <v>826</v>
      </c>
    </row>
    <row r="7" spans="1:17" ht="15" customHeight="1" x14ac:dyDescent="0.15">
      <c r="A7" s="53">
        <v>1</v>
      </c>
      <c r="B7" s="51" t="str">
        <f>IFERROR(VLOOKUP(A7,基特!$B$6:$L$495,8,0),"")</f>
        <v>北海道</v>
      </c>
      <c r="C7" s="49" t="str">
        <f>IFERROR(IF(B7=B6,"",B7),"")</f>
        <v>北海道</v>
      </c>
      <c r="D7" s="49" t="str">
        <f>IFERROR(VLOOKUP(A7,基特!$B$6:$L$495,11,0),"")</f>
        <v>北海道</v>
      </c>
      <c r="E7" s="54" t="str">
        <f>IFERROR(VLOOKUP(A7,基特!$B$6:$L$495,10,0),"")</f>
        <v>都道府県</v>
      </c>
      <c r="F7" s="53">
        <f>A56+1</f>
        <v>51</v>
      </c>
      <c r="G7" s="51" t="str">
        <f>IFERROR(VLOOKUP(F7,基特!$B$6:$L$495,8,0),"")</f>
        <v>栃木県</v>
      </c>
      <c r="H7" s="49" t="str">
        <f>IFERROR(IF(G7=G6,"",G7),"")</f>
        <v>栃木県</v>
      </c>
      <c r="I7" s="49" t="str">
        <f>IFERROR(VLOOKUP(F7,基特!$B$6:$L$495,11,0),"")</f>
        <v>栃木県</v>
      </c>
      <c r="J7" s="52" t="str">
        <f>IFERROR(VLOOKUP(F7,基特!$B$6:$L$495,10,0),"")</f>
        <v>都道府県</v>
      </c>
      <c r="K7" s="53">
        <f>F56+1</f>
        <v>101</v>
      </c>
      <c r="L7" s="51" t="str">
        <f>IFERROR(VLOOKUP(K7,基特!$B$6:$L$495,8,0),"")</f>
        <v>千葉県</v>
      </c>
      <c r="M7" s="49" t="str">
        <f>IFERROR(IF(L7=L6,"",L7),"")</f>
        <v>千葉県</v>
      </c>
      <c r="N7" s="49" t="str">
        <f>IFERROR(VLOOKUP(K7,基特!$B$6:$L$495,11,0),"")</f>
        <v>茂原市</v>
      </c>
      <c r="O7" s="52" t="str">
        <f>IFERROR(VLOOKUP(K7,基特!$B$6:$L$495,10,0),"")</f>
        <v>限特</v>
      </c>
    </row>
    <row r="8" spans="1:17" ht="15" customHeight="1" x14ac:dyDescent="0.15">
      <c r="A8" s="53">
        <f t="shared" ref="A8:A39" si="0">A7+1</f>
        <v>2</v>
      </c>
      <c r="B8" s="51" t="str">
        <f>IFERROR(VLOOKUP(A8,基特!$B$6:$L$495,8,0),"")</f>
        <v>北海道</v>
      </c>
      <c r="C8" s="49" t="str">
        <f t="shared" ref="C8:C56" si="1">IFERROR(IF(B8=B7,"",B8),"")</f>
        <v/>
      </c>
      <c r="D8" s="49" t="str">
        <f>IFERROR(VLOOKUP(A8,基特!$B$6:$L$495,11,0),"")</f>
        <v>札幌市</v>
      </c>
      <c r="E8" s="52" t="str">
        <f>IFERROR(VLOOKUP(A8,基特!$B$6:$L$495,10,0),"")</f>
        <v>政令市</v>
      </c>
      <c r="F8" s="53">
        <f t="shared" ref="F8:F39" si="2">F7+1</f>
        <v>52</v>
      </c>
      <c r="G8" s="51" t="str">
        <f>IFERROR(VLOOKUP(F8,基特!$B$6:$L$495,8,0),"")</f>
        <v>栃木県</v>
      </c>
      <c r="H8" s="49" t="str">
        <f t="shared" ref="H8:H56" si="3">IFERROR(IF(G8=G7,"",G8),"")</f>
        <v/>
      </c>
      <c r="I8" s="49" t="str">
        <f>IFERROR(VLOOKUP(F8,基特!$B$6:$L$495,11,0),"")</f>
        <v>宇都宮市</v>
      </c>
      <c r="J8" s="52" t="str">
        <f>IFERROR(VLOOKUP(F8,基特!$B$6:$L$495,10,0),"")</f>
        <v>４条１項</v>
      </c>
      <c r="K8" s="53">
        <f t="shared" ref="K8:K39" si="4">K7+1</f>
        <v>102</v>
      </c>
      <c r="L8" s="51" t="str">
        <f>IFERROR(VLOOKUP(K8,基特!$B$6:$L$495,8,0),"")</f>
        <v>千葉県</v>
      </c>
      <c r="M8" s="49" t="str">
        <f t="shared" ref="M8:M56" si="5">IFERROR(IF(L8=L7,"",L8),"")</f>
        <v/>
      </c>
      <c r="N8" s="49" t="str">
        <f>IFERROR(VLOOKUP(K8,基特!$B$6:$L$495,11,0),"")</f>
        <v>鎌ケ谷市</v>
      </c>
      <c r="O8" s="52" t="str">
        <f>IFERROR(VLOOKUP(K8,基特!$B$6:$L$495,10,0),"")</f>
        <v>限特</v>
      </c>
    </row>
    <row r="9" spans="1:17" ht="15" customHeight="1" x14ac:dyDescent="0.15">
      <c r="A9" s="136">
        <f t="shared" si="0"/>
        <v>3</v>
      </c>
      <c r="B9" s="137" t="str">
        <f>IFERROR(VLOOKUP(A9,基特!$B$6:$L$495,8,0),"")</f>
        <v>北海道</v>
      </c>
      <c r="C9" s="138" t="str">
        <f t="shared" si="1"/>
        <v/>
      </c>
      <c r="D9" s="138" t="str">
        <f>IFERROR(VLOOKUP(A9,基特!$B$6:$L$495,11,0),"")</f>
        <v>帯広市</v>
      </c>
      <c r="E9" s="139" t="str">
        <f>IFERROR(VLOOKUP(A9,基特!$B$6:$L$495,10,0),"")</f>
        <v>４条２項</v>
      </c>
      <c r="F9" s="53">
        <f t="shared" si="2"/>
        <v>53</v>
      </c>
      <c r="G9" s="51" t="str">
        <f>IFERROR(VLOOKUP(F9,基特!$B$6:$L$495,8,0),"")</f>
        <v>栃木県</v>
      </c>
      <c r="H9" s="49" t="str">
        <f t="shared" si="3"/>
        <v/>
      </c>
      <c r="I9" s="49" t="str">
        <f>IFERROR(VLOOKUP(F9,基特!$B$6:$L$495,11,0),"")</f>
        <v>足利市</v>
      </c>
      <c r="J9" s="52" t="str">
        <f>IFERROR(VLOOKUP(F9,基特!$B$6:$L$495,10,0),"")</f>
        <v>４条２項</v>
      </c>
      <c r="K9" s="53">
        <f t="shared" si="4"/>
        <v>103</v>
      </c>
      <c r="L9" s="51" t="str">
        <f>IFERROR(VLOOKUP(K9,基特!$B$6:$L$495,8,0),"")</f>
        <v>千葉県</v>
      </c>
      <c r="M9" s="49" t="str">
        <f t="shared" si="5"/>
        <v/>
      </c>
      <c r="N9" s="49" t="str">
        <f>IFERROR(VLOOKUP(K9,基特!$B$6:$L$495,11,0),"")</f>
        <v>君津市</v>
      </c>
      <c r="O9" s="52" t="str">
        <f>IFERROR(VLOOKUP(K9,基特!$B$6:$L$495,10,0),"")</f>
        <v>限特</v>
      </c>
      <c r="Q9" s="50"/>
    </row>
    <row r="10" spans="1:17" ht="15" customHeight="1" x14ac:dyDescent="0.15">
      <c r="A10" s="136">
        <f t="shared" si="0"/>
        <v>4</v>
      </c>
      <c r="B10" s="137" t="str">
        <f>IFERROR(VLOOKUP(A10,基特!$B$6:$L$495,8,0),"")</f>
        <v>北海道</v>
      </c>
      <c r="C10" s="138" t="str">
        <f t="shared" si="1"/>
        <v/>
      </c>
      <c r="D10" s="138" t="str">
        <f>IFERROR(VLOOKUP(A10,基特!$B$6:$L$495,11,0),"")</f>
        <v>苫小牧市</v>
      </c>
      <c r="E10" s="139" t="str">
        <f>IFERROR(VLOOKUP(A10,基特!$B$6:$L$495,10,0),"")</f>
        <v>４条２項</v>
      </c>
      <c r="F10" s="53">
        <f t="shared" si="2"/>
        <v>54</v>
      </c>
      <c r="G10" s="51" t="str">
        <f>IFERROR(VLOOKUP(F10,基特!$B$6:$L$495,8,0),"")</f>
        <v>栃木県</v>
      </c>
      <c r="H10" s="49" t="str">
        <f t="shared" si="3"/>
        <v/>
      </c>
      <c r="I10" s="49" t="str">
        <f>IFERROR(VLOOKUP(F10,基特!$B$6:$L$495,11,0),"")</f>
        <v>栃木市</v>
      </c>
      <c r="J10" s="52" t="str">
        <f>IFERROR(VLOOKUP(F10,基特!$B$6:$L$495,10,0),"")</f>
        <v>４条２項</v>
      </c>
      <c r="K10" s="53">
        <f t="shared" si="4"/>
        <v>104</v>
      </c>
      <c r="L10" s="51" t="str">
        <f>IFERROR(VLOOKUP(K10,基特!$B$6:$L$495,8,0),"")</f>
        <v>千葉県</v>
      </c>
      <c r="M10" s="49" t="str">
        <f t="shared" si="5"/>
        <v/>
      </c>
      <c r="N10" s="49" t="str">
        <f>IFERROR(VLOOKUP(K10,基特!$B$6:$L$495,11,0),"")</f>
        <v>四街道市</v>
      </c>
      <c r="O10" s="52" t="str">
        <f>IFERROR(VLOOKUP(K10,基特!$B$6:$L$495,10,0),"")</f>
        <v>限特</v>
      </c>
    </row>
    <row r="11" spans="1:17" ht="15" customHeight="1" x14ac:dyDescent="0.15">
      <c r="A11" s="136">
        <f t="shared" si="0"/>
        <v>5</v>
      </c>
      <c r="B11" s="137" t="str">
        <f>IFERROR(VLOOKUP(A11,基特!$B$6:$L$495,8,0),"")</f>
        <v>北海道</v>
      </c>
      <c r="C11" s="138" t="str">
        <f t="shared" si="1"/>
        <v/>
      </c>
      <c r="D11" s="138" t="str">
        <f>IFERROR(VLOOKUP(A11,基特!$B$6:$L$495,11,0),"")</f>
        <v>美唄市</v>
      </c>
      <c r="E11" s="139" t="str">
        <f>IFERROR(VLOOKUP(A11,基特!$B$6:$L$495,10,0),"")</f>
        <v>限特</v>
      </c>
      <c r="F11" s="53">
        <f t="shared" si="2"/>
        <v>55</v>
      </c>
      <c r="G11" s="51" t="str">
        <f>IFERROR(VLOOKUP(F11,基特!$B$6:$L$495,8,0),"")</f>
        <v>栃木県</v>
      </c>
      <c r="H11" s="49" t="str">
        <f t="shared" si="3"/>
        <v/>
      </c>
      <c r="I11" s="49" t="str">
        <f>IFERROR(VLOOKUP(F11,基特!$B$6:$L$495,11,0),"")</f>
        <v>佐野市</v>
      </c>
      <c r="J11" s="52" t="str">
        <f>IFERROR(VLOOKUP(F11,基特!$B$6:$L$495,10,0),"")</f>
        <v>４条２項</v>
      </c>
      <c r="K11" s="53">
        <f t="shared" si="4"/>
        <v>105</v>
      </c>
      <c r="L11" s="51" t="str">
        <f>IFERROR(VLOOKUP(K11,基特!$B$6:$L$495,8,0),"")</f>
        <v>千葉県</v>
      </c>
      <c r="M11" s="49" t="str">
        <f t="shared" si="5"/>
        <v/>
      </c>
      <c r="N11" s="49" t="str">
        <f>IFERROR(VLOOKUP(K11,基特!$B$6:$L$495,11,0),"")</f>
        <v>印西市</v>
      </c>
      <c r="O11" s="52" t="str">
        <f>IFERROR(VLOOKUP(K11,基特!$B$6:$L$495,10,0),"")</f>
        <v>限特</v>
      </c>
    </row>
    <row r="12" spans="1:17" ht="15" customHeight="1" x14ac:dyDescent="0.15">
      <c r="A12" s="136">
        <f t="shared" si="0"/>
        <v>6</v>
      </c>
      <c r="B12" s="137" t="str">
        <f>IFERROR(VLOOKUP(A12,基特!$B$6:$L$495,8,0),"")</f>
        <v>北海道</v>
      </c>
      <c r="C12" s="138" t="str">
        <f t="shared" si="1"/>
        <v/>
      </c>
      <c r="D12" s="138" t="str">
        <f>IFERROR(VLOOKUP(A12,基特!$B$6:$L$495,11,0),"")</f>
        <v>赤平市</v>
      </c>
      <c r="E12" s="139" t="str">
        <f>IFERROR(VLOOKUP(A12,基特!$B$6:$L$495,10,0),"")</f>
        <v>限特</v>
      </c>
      <c r="F12" s="53">
        <f t="shared" si="2"/>
        <v>56</v>
      </c>
      <c r="G12" s="51" t="str">
        <f>IFERROR(VLOOKUP(F12,基特!$B$6:$L$495,8,0),"")</f>
        <v>栃木県</v>
      </c>
      <c r="H12" s="49" t="str">
        <f t="shared" si="3"/>
        <v/>
      </c>
      <c r="I12" s="49" t="str">
        <f>IFERROR(VLOOKUP(F12,基特!$B$6:$L$495,11,0),"")</f>
        <v>鹿沼市</v>
      </c>
      <c r="J12" s="52" t="str">
        <f>IFERROR(VLOOKUP(F12,基特!$B$6:$L$495,10,0),"")</f>
        <v>４条２項</v>
      </c>
      <c r="K12" s="53">
        <f t="shared" si="4"/>
        <v>106</v>
      </c>
      <c r="L12" s="51" t="str">
        <f>IFERROR(VLOOKUP(K12,基特!$B$6:$L$495,8,0),"")</f>
        <v>東京都</v>
      </c>
      <c r="M12" s="49" t="str">
        <f t="shared" si="5"/>
        <v>東京都</v>
      </c>
      <c r="N12" s="49" t="str">
        <f>IFERROR(VLOOKUP(K12,基特!$B$6:$L$495,11,0),"")</f>
        <v>東京都</v>
      </c>
      <c r="O12" s="52" t="str">
        <f>IFERROR(VLOOKUP(K12,基特!$B$6:$L$495,10,0),"")</f>
        <v>都道府県</v>
      </c>
    </row>
    <row r="13" spans="1:17" ht="15" customHeight="1" x14ac:dyDescent="0.15">
      <c r="A13" s="136">
        <f t="shared" si="0"/>
        <v>7</v>
      </c>
      <c r="B13" s="137" t="str">
        <f>IFERROR(VLOOKUP(A13,基特!$B$6:$L$495,8,0),"")</f>
        <v>北海道</v>
      </c>
      <c r="C13" s="138" t="str">
        <f t="shared" si="1"/>
        <v/>
      </c>
      <c r="D13" s="138" t="str">
        <f>IFERROR(VLOOKUP(A13,基特!$B$6:$L$495,11,0),"")</f>
        <v>士別市</v>
      </c>
      <c r="E13" s="139" t="str">
        <f>IFERROR(VLOOKUP(A13,基特!$B$6:$L$495,10,0),"")</f>
        <v>限特</v>
      </c>
      <c r="F13" s="53">
        <f t="shared" si="2"/>
        <v>57</v>
      </c>
      <c r="G13" s="51" t="str">
        <f>IFERROR(VLOOKUP(F13,基特!$B$6:$L$495,8,0),"")</f>
        <v>栃木県</v>
      </c>
      <c r="H13" s="49" t="str">
        <f t="shared" si="3"/>
        <v/>
      </c>
      <c r="I13" s="49" t="str">
        <f>IFERROR(VLOOKUP(F13,基特!$B$6:$L$495,11,0),"")</f>
        <v>小山市</v>
      </c>
      <c r="J13" s="52" t="str">
        <f>IFERROR(VLOOKUP(F13,基特!$B$6:$L$495,10,0),"")</f>
        <v>４条２項</v>
      </c>
      <c r="K13" s="53">
        <f t="shared" si="4"/>
        <v>107</v>
      </c>
      <c r="L13" s="51" t="str">
        <f>IFERROR(VLOOKUP(K13,基特!$B$6:$L$495,8,0),"")</f>
        <v>東京都</v>
      </c>
      <c r="M13" s="49" t="str">
        <f t="shared" si="5"/>
        <v/>
      </c>
      <c r="N13" s="49" t="str">
        <f>IFERROR(VLOOKUP(K13,基特!$B$6:$L$495,11,0),"")</f>
        <v>町田市</v>
      </c>
      <c r="O13" s="52" t="str">
        <f>IFERROR(VLOOKUP(K13,基特!$B$6:$L$495,10,0),"")</f>
        <v>４条１項</v>
      </c>
    </row>
    <row r="14" spans="1:17" ht="15" customHeight="1" x14ac:dyDescent="0.15">
      <c r="A14" s="53">
        <f t="shared" si="0"/>
        <v>8</v>
      </c>
      <c r="B14" s="51" t="str">
        <f>IFERROR(VLOOKUP(A14,基特!$B$6:$L$495,8,0),"")</f>
        <v>北海道</v>
      </c>
      <c r="C14" s="49" t="str">
        <f t="shared" si="1"/>
        <v/>
      </c>
      <c r="D14" s="49" t="str">
        <f>IFERROR(VLOOKUP(A14,基特!$B$6:$L$495,11,0),"")</f>
        <v>名寄市</v>
      </c>
      <c r="E14" s="52" t="str">
        <f>IFERROR(VLOOKUP(A14,基特!$B$6:$L$495,10,0),"")</f>
        <v>限特</v>
      </c>
      <c r="F14" s="53">
        <f t="shared" si="2"/>
        <v>58</v>
      </c>
      <c r="G14" s="51" t="str">
        <f>IFERROR(VLOOKUP(F14,基特!$B$6:$L$495,8,0),"")</f>
        <v>栃木県</v>
      </c>
      <c r="H14" s="49" t="str">
        <f t="shared" si="3"/>
        <v/>
      </c>
      <c r="I14" s="49" t="str">
        <f>IFERROR(VLOOKUP(F14,基特!$B$6:$L$495,11,0),"")</f>
        <v>那須塩原市</v>
      </c>
      <c r="J14" s="52" t="str">
        <f>IFERROR(VLOOKUP(F14,基特!$B$6:$L$495,10,0),"")</f>
        <v>４条２項</v>
      </c>
      <c r="K14" s="53">
        <f t="shared" si="4"/>
        <v>108</v>
      </c>
      <c r="L14" s="51" t="str">
        <f>IFERROR(VLOOKUP(K14,基特!$B$6:$L$495,8,0),"")</f>
        <v>東京都</v>
      </c>
      <c r="M14" s="49" t="str">
        <f t="shared" si="5"/>
        <v/>
      </c>
      <c r="N14" s="49" t="str">
        <f>IFERROR(VLOOKUP(K14,基特!$B$6:$L$495,11,0),"")</f>
        <v>立川市</v>
      </c>
      <c r="O14" s="52" t="str">
        <f>IFERROR(VLOOKUP(K14,基特!$B$6:$L$495,10,0),"")</f>
        <v>４条２項</v>
      </c>
    </row>
    <row r="15" spans="1:17" ht="15" customHeight="1" x14ac:dyDescent="0.15">
      <c r="A15" s="53">
        <f t="shared" si="0"/>
        <v>9</v>
      </c>
      <c r="B15" s="51" t="str">
        <f>IFERROR(VLOOKUP(A15,基特!$B$6:$L$495,8,0),"")</f>
        <v>北海道</v>
      </c>
      <c r="C15" s="49" t="str">
        <f t="shared" si="1"/>
        <v/>
      </c>
      <c r="D15" s="49" t="str">
        <f>IFERROR(VLOOKUP(A15,基特!$B$6:$L$495,11,0),"")</f>
        <v>砂川市</v>
      </c>
      <c r="E15" s="52" t="str">
        <f>IFERROR(VLOOKUP(A15,基特!$B$6:$L$495,10,0),"")</f>
        <v>限特</v>
      </c>
      <c r="F15" s="53">
        <f t="shared" si="2"/>
        <v>59</v>
      </c>
      <c r="G15" s="51" t="str">
        <f>IFERROR(VLOOKUP(F15,基特!$B$6:$L$495,8,0),"")</f>
        <v>栃木県</v>
      </c>
      <c r="H15" s="49" t="str">
        <f t="shared" si="3"/>
        <v/>
      </c>
      <c r="I15" s="49" t="str">
        <f>IFERROR(VLOOKUP(F15,基特!$B$6:$L$495,11,0),"")</f>
        <v>日光市</v>
      </c>
      <c r="J15" s="52" t="str">
        <f>IFERROR(VLOOKUP(F15,基特!$B$6:$L$495,10,0),"")</f>
        <v>４条２項</v>
      </c>
      <c r="K15" s="53">
        <f t="shared" si="4"/>
        <v>109</v>
      </c>
      <c r="L15" s="51" t="str">
        <f>IFERROR(VLOOKUP(K15,基特!$B$6:$L$495,8,0),"")</f>
        <v>東京都</v>
      </c>
      <c r="M15" s="49" t="str">
        <f t="shared" si="5"/>
        <v/>
      </c>
      <c r="N15" s="49" t="str">
        <f>IFERROR(VLOOKUP(K15,基特!$B$6:$L$495,11,0),"")</f>
        <v>調布市</v>
      </c>
      <c r="O15" s="52" t="str">
        <f>IFERROR(VLOOKUP(K15,基特!$B$6:$L$495,10,0),"")</f>
        <v>４条２項</v>
      </c>
    </row>
    <row r="16" spans="1:17" ht="15" customHeight="1" x14ac:dyDescent="0.15">
      <c r="A16" s="53">
        <f t="shared" si="0"/>
        <v>10</v>
      </c>
      <c r="B16" s="51" t="str">
        <f>IFERROR(VLOOKUP(A16,基特!$B$6:$L$495,8,0),"")</f>
        <v>北海道</v>
      </c>
      <c r="C16" s="49" t="str">
        <f t="shared" si="1"/>
        <v/>
      </c>
      <c r="D16" s="49" t="str">
        <f>IFERROR(VLOOKUP(A16,基特!$B$6:$L$495,11,0),"")</f>
        <v>富良野市</v>
      </c>
      <c r="E16" s="52" t="str">
        <f>IFERROR(VLOOKUP(A16,基特!$B$6:$L$495,10,0),"")</f>
        <v>限特</v>
      </c>
      <c r="F16" s="53">
        <f t="shared" si="2"/>
        <v>60</v>
      </c>
      <c r="G16" s="51" t="str">
        <f>IFERROR(VLOOKUP(F16,基特!$B$6:$L$495,8,0),"")</f>
        <v>群馬県</v>
      </c>
      <c r="H16" s="49" t="str">
        <f t="shared" si="3"/>
        <v>群馬県</v>
      </c>
      <c r="I16" s="49" t="str">
        <f>IFERROR(VLOOKUP(F16,基特!$B$6:$L$495,11,0),"")</f>
        <v>群馬県</v>
      </c>
      <c r="J16" s="52" t="str">
        <f>IFERROR(VLOOKUP(F16,基特!$B$6:$L$495,10,0),"")</f>
        <v>都道府県</v>
      </c>
      <c r="K16" s="53">
        <f t="shared" si="4"/>
        <v>110</v>
      </c>
      <c r="L16" s="51" t="str">
        <f>IFERROR(VLOOKUP(K16,基特!$B$6:$L$495,8,0),"")</f>
        <v>東京都</v>
      </c>
      <c r="M16" s="49" t="str">
        <f t="shared" si="5"/>
        <v/>
      </c>
      <c r="N16" s="49" t="str">
        <f>IFERROR(VLOOKUP(K16,基特!$B$6:$L$495,11,0),"")</f>
        <v>日野市</v>
      </c>
      <c r="O16" s="52" t="str">
        <f>IFERROR(VLOOKUP(K16,基特!$B$6:$L$495,10,0),"")</f>
        <v>４条２項</v>
      </c>
    </row>
    <row r="17" spans="1:15" ht="15" customHeight="1" x14ac:dyDescent="0.15">
      <c r="A17" s="53">
        <f t="shared" si="0"/>
        <v>11</v>
      </c>
      <c r="B17" s="51" t="str">
        <f>IFERROR(VLOOKUP(A17,基特!$B$6:$L$495,8,0),"")</f>
        <v>北海道</v>
      </c>
      <c r="C17" s="49" t="str">
        <f t="shared" si="1"/>
        <v/>
      </c>
      <c r="D17" s="49" t="str">
        <f>IFERROR(VLOOKUP(A17,基特!$B$6:$L$495,11,0),"")</f>
        <v>北広島市</v>
      </c>
      <c r="E17" s="52" t="str">
        <f>IFERROR(VLOOKUP(A17,基特!$B$6:$L$495,10,0),"")</f>
        <v>限特</v>
      </c>
      <c r="F17" s="53">
        <f t="shared" si="2"/>
        <v>61</v>
      </c>
      <c r="G17" s="51" t="str">
        <f>IFERROR(VLOOKUP(F17,基特!$B$6:$L$495,8,0),"")</f>
        <v>群馬県</v>
      </c>
      <c r="H17" s="49" t="str">
        <f t="shared" si="3"/>
        <v/>
      </c>
      <c r="I17" s="49" t="str">
        <f>IFERROR(VLOOKUP(F17,基特!$B$6:$L$495,11,0),"")</f>
        <v>桐生市</v>
      </c>
      <c r="J17" s="52" t="str">
        <f>IFERROR(VLOOKUP(F17,基特!$B$6:$L$495,10,0),"")</f>
        <v>４条２項</v>
      </c>
      <c r="K17" s="53">
        <f t="shared" si="4"/>
        <v>111</v>
      </c>
      <c r="L17" s="51" t="str">
        <f>IFERROR(VLOOKUP(K17,基特!$B$6:$L$495,8,0),"")</f>
        <v>東京都</v>
      </c>
      <c r="M17" s="49" t="str">
        <f t="shared" si="5"/>
        <v/>
      </c>
      <c r="N17" s="49" t="str">
        <f>IFERROR(VLOOKUP(K17,基特!$B$6:$L$495,11,0),"")</f>
        <v>中央区</v>
      </c>
      <c r="O17" s="52" t="str">
        <f>IFERROR(VLOOKUP(K17,基特!$B$6:$L$495,10,0),"")</f>
        <v>特別区</v>
      </c>
    </row>
    <row r="18" spans="1:15" ht="15" customHeight="1" x14ac:dyDescent="0.15">
      <c r="A18" s="53">
        <f t="shared" si="0"/>
        <v>12</v>
      </c>
      <c r="B18" s="51" t="str">
        <f>IFERROR(VLOOKUP(A18,基特!$B$6:$L$495,8,0),"")</f>
        <v>北海道</v>
      </c>
      <c r="C18" s="49" t="str">
        <f t="shared" si="1"/>
        <v/>
      </c>
      <c r="D18" s="49" t="str">
        <f>IFERROR(VLOOKUP(A18,基特!$B$6:$L$495,11,0),"")</f>
        <v>北斗市</v>
      </c>
      <c r="E18" s="52" t="str">
        <f>IFERROR(VLOOKUP(A18,基特!$B$6:$L$495,10,0),"")</f>
        <v>限特</v>
      </c>
      <c r="F18" s="53">
        <f t="shared" si="2"/>
        <v>62</v>
      </c>
      <c r="G18" s="51" t="str">
        <f>IFERROR(VLOOKUP(F18,基特!$B$6:$L$495,8,0),"")</f>
        <v>群馬県</v>
      </c>
      <c r="H18" s="49" t="str">
        <f t="shared" si="3"/>
        <v/>
      </c>
      <c r="I18" s="49" t="str">
        <f>IFERROR(VLOOKUP(F18,基特!$B$6:$L$495,11,0),"")</f>
        <v>藤岡市</v>
      </c>
      <c r="J18" s="52" t="str">
        <f>IFERROR(VLOOKUP(F18,基特!$B$6:$L$495,10,0),"")</f>
        <v>限特</v>
      </c>
      <c r="K18" s="53">
        <f t="shared" si="4"/>
        <v>112</v>
      </c>
      <c r="L18" s="51" t="str">
        <f>IFERROR(VLOOKUP(K18,基特!$B$6:$L$495,8,0),"")</f>
        <v>東京都</v>
      </c>
      <c r="M18" s="49" t="str">
        <f t="shared" si="5"/>
        <v/>
      </c>
      <c r="N18" s="49" t="str">
        <f>IFERROR(VLOOKUP(K18,基特!$B$6:$L$495,11,0),"")</f>
        <v>港区</v>
      </c>
      <c r="O18" s="52" t="str">
        <f>IFERROR(VLOOKUP(K18,基特!$B$6:$L$495,10,0),"")</f>
        <v>特別区</v>
      </c>
    </row>
    <row r="19" spans="1:15" ht="15" customHeight="1" x14ac:dyDescent="0.15">
      <c r="A19" s="53">
        <f t="shared" si="0"/>
        <v>13</v>
      </c>
      <c r="B19" s="51" t="str">
        <f>IFERROR(VLOOKUP(A19,基特!$B$6:$L$495,8,0),"")</f>
        <v>北海道</v>
      </c>
      <c r="C19" s="49" t="str">
        <f t="shared" si="1"/>
        <v/>
      </c>
      <c r="D19" s="49" t="str">
        <f>IFERROR(VLOOKUP(A19,基特!$B$6:$L$495,11,0),"")</f>
        <v>長沼町</v>
      </c>
      <c r="E19" s="52" t="str">
        <f>IFERROR(VLOOKUP(A19,基特!$B$6:$L$495,10,0),"")</f>
        <v>限特</v>
      </c>
      <c r="F19" s="53">
        <f t="shared" si="2"/>
        <v>63</v>
      </c>
      <c r="G19" s="51" t="str">
        <f>IFERROR(VLOOKUP(F19,基特!$B$6:$L$495,8,0),"")</f>
        <v>埼玉県</v>
      </c>
      <c r="H19" s="49" t="str">
        <f t="shared" si="3"/>
        <v>埼玉県</v>
      </c>
      <c r="I19" s="49" t="str">
        <f>IFERROR(VLOOKUP(F19,基特!$B$6:$L$495,11,0),"")</f>
        <v>埼玉県</v>
      </c>
      <c r="J19" s="52" t="str">
        <f>IFERROR(VLOOKUP(F19,基特!$B$6:$L$495,10,0),"")</f>
        <v>都道府県</v>
      </c>
      <c r="K19" s="53">
        <f t="shared" si="4"/>
        <v>113</v>
      </c>
      <c r="L19" s="51" t="str">
        <f>IFERROR(VLOOKUP(K19,基特!$B$6:$L$495,8,0),"")</f>
        <v>東京都</v>
      </c>
      <c r="M19" s="49" t="str">
        <f t="shared" si="5"/>
        <v/>
      </c>
      <c r="N19" s="49" t="str">
        <f>IFERROR(VLOOKUP(K19,基特!$B$6:$L$495,11,0),"")</f>
        <v>新宿区</v>
      </c>
      <c r="O19" s="52" t="str">
        <f>IFERROR(VLOOKUP(K19,基特!$B$6:$L$495,10,0),"")</f>
        <v>特別区</v>
      </c>
    </row>
    <row r="20" spans="1:15" ht="15" customHeight="1" x14ac:dyDescent="0.15">
      <c r="A20" s="53">
        <f t="shared" si="0"/>
        <v>14</v>
      </c>
      <c r="B20" s="51" t="str">
        <f>IFERROR(VLOOKUP(A20,基特!$B$6:$L$495,8,0),"")</f>
        <v>北海道</v>
      </c>
      <c r="C20" s="49" t="str">
        <f t="shared" si="1"/>
        <v/>
      </c>
      <c r="D20" s="49" t="str">
        <f>IFERROR(VLOOKUP(A20,基特!$B$6:$L$495,11,0),"")</f>
        <v>東神楽町</v>
      </c>
      <c r="E20" s="52" t="str">
        <f>IFERROR(VLOOKUP(A20,基特!$B$6:$L$495,10,0),"")</f>
        <v>限特</v>
      </c>
      <c r="F20" s="53">
        <f t="shared" si="2"/>
        <v>64</v>
      </c>
      <c r="G20" s="51" t="str">
        <f>IFERROR(VLOOKUP(F20,基特!$B$6:$L$495,8,0),"")</f>
        <v>埼玉県</v>
      </c>
      <c r="H20" s="49" t="str">
        <f t="shared" si="3"/>
        <v/>
      </c>
      <c r="I20" s="49" t="str">
        <f>IFERROR(VLOOKUP(F20,基特!$B$6:$L$495,11,0),"")</f>
        <v>さいたま市</v>
      </c>
      <c r="J20" s="52" t="str">
        <f>IFERROR(VLOOKUP(F20,基特!$B$6:$L$495,10,0),"")</f>
        <v>政令市</v>
      </c>
      <c r="K20" s="53">
        <f t="shared" si="4"/>
        <v>114</v>
      </c>
      <c r="L20" s="51" t="str">
        <f>IFERROR(VLOOKUP(K20,基特!$B$6:$L$495,8,0),"")</f>
        <v>東京都</v>
      </c>
      <c r="M20" s="49" t="str">
        <f t="shared" si="5"/>
        <v/>
      </c>
      <c r="N20" s="49" t="str">
        <f>IFERROR(VLOOKUP(K20,基特!$B$6:$L$495,11,0),"")</f>
        <v>台東区</v>
      </c>
      <c r="O20" s="52" t="str">
        <f>IFERROR(VLOOKUP(K20,基特!$B$6:$L$495,10,0),"")</f>
        <v>特別区</v>
      </c>
    </row>
    <row r="21" spans="1:15" ht="15" customHeight="1" x14ac:dyDescent="0.15">
      <c r="A21" s="53">
        <f t="shared" si="0"/>
        <v>15</v>
      </c>
      <c r="B21" s="51" t="str">
        <f>IFERROR(VLOOKUP(A21,基特!$B$6:$L$495,8,0),"")</f>
        <v>北海道</v>
      </c>
      <c r="C21" s="49" t="str">
        <f t="shared" si="1"/>
        <v/>
      </c>
      <c r="D21" s="49" t="str">
        <f>IFERROR(VLOOKUP(A21,基特!$B$6:$L$495,11,0),"")</f>
        <v>白老町</v>
      </c>
      <c r="E21" s="52" t="str">
        <f>IFERROR(VLOOKUP(A21,基特!$B$6:$L$495,10,0),"")</f>
        <v>限特</v>
      </c>
      <c r="F21" s="53">
        <f t="shared" si="2"/>
        <v>65</v>
      </c>
      <c r="G21" s="51" t="str">
        <f>IFERROR(VLOOKUP(F21,基特!$B$6:$L$495,8,0),"")</f>
        <v>埼玉県</v>
      </c>
      <c r="H21" s="49" t="str">
        <f t="shared" si="3"/>
        <v/>
      </c>
      <c r="I21" s="49" t="str">
        <f>IFERROR(VLOOKUP(F21,基特!$B$6:$L$495,11,0),"")</f>
        <v>川越市</v>
      </c>
      <c r="J21" s="52" t="str">
        <f>IFERROR(VLOOKUP(F21,基特!$B$6:$L$495,10,0),"")</f>
        <v>４条１項</v>
      </c>
      <c r="K21" s="53">
        <f t="shared" si="4"/>
        <v>115</v>
      </c>
      <c r="L21" s="51" t="str">
        <f>IFERROR(VLOOKUP(K21,基特!$B$6:$L$495,8,0),"")</f>
        <v>東京都</v>
      </c>
      <c r="M21" s="49" t="str">
        <f t="shared" si="5"/>
        <v/>
      </c>
      <c r="N21" s="49" t="str">
        <f>IFERROR(VLOOKUP(K21,基特!$B$6:$L$495,11,0),"")</f>
        <v>墨田区</v>
      </c>
      <c r="O21" s="52" t="str">
        <f>IFERROR(VLOOKUP(K21,基特!$B$6:$L$495,10,0),"")</f>
        <v>特別区</v>
      </c>
    </row>
    <row r="22" spans="1:15" ht="15" customHeight="1" x14ac:dyDescent="0.15">
      <c r="A22" s="53">
        <f t="shared" si="0"/>
        <v>16</v>
      </c>
      <c r="B22" s="51" t="str">
        <f>IFERROR(VLOOKUP(A22,基特!$B$6:$L$495,8,0),"")</f>
        <v>青森県</v>
      </c>
      <c r="C22" s="49" t="str">
        <f t="shared" si="1"/>
        <v>青森県</v>
      </c>
      <c r="D22" s="49" t="str">
        <f>IFERROR(VLOOKUP(A22,基特!$B$6:$L$495,11,0),"")</f>
        <v>青森県</v>
      </c>
      <c r="E22" s="52" t="str">
        <f>IFERROR(VLOOKUP(A22,基特!$B$6:$L$495,10,0),"")</f>
        <v>都道府県</v>
      </c>
      <c r="F22" s="53">
        <f t="shared" si="2"/>
        <v>66</v>
      </c>
      <c r="G22" s="51" t="str">
        <f>IFERROR(VLOOKUP(F22,基特!$B$6:$L$495,8,0),"")</f>
        <v>埼玉県</v>
      </c>
      <c r="H22" s="49" t="str">
        <f t="shared" si="3"/>
        <v/>
      </c>
      <c r="I22" s="49" t="str">
        <f>IFERROR(VLOOKUP(F22,基特!$B$6:$L$495,11,0),"")</f>
        <v>川口市</v>
      </c>
      <c r="J22" s="52" t="str">
        <f>IFERROR(VLOOKUP(F22,基特!$B$6:$L$495,10,0),"")</f>
        <v>４条１項</v>
      </c>
      <c r="K22" s="53">
        <f t="shared" si="4"/>
        <v>116</v>
      </c>
      <c r="L22" s="51" t="str">
        <f>IFERROR(VLOOKUP(K22,基特!$B$6:$L$495,8,0),"")</f>
        <v>東京都</v>
      </c>
      <c r="M22" s="49" t="str">
        <f t="shared" si="5"/>
        <v/>
      </c>
      <c r="N22" s="49" t="str">
        <f>IFERROR(VLOOKUP(K22,基特!$B$6:$L$495,11,0),"")</f>
        <v>江東区</v>
      </c>
      <c r="O22" s="52" t="str">
        <f>IFERROR(VLOOKUP(K22,基特!$B$6:$L$495,10,0),"")</f>
        <v>特別区</v>
      </c>
    </row>
    <row r="23" spans="1:15" ht="15" customHeight="1" x14ac:dyDescent="0.15">
      <c r="A23" s="53">
        <f t="shared" si="0"/>
        <v>17</v>
      </c>
      <c r="B23" s="51" t="str">
        <f>IFERROR(VLOOKUP(A23,基特!$B$6:$L$495,8,0),"")</f>
        <v>青森県</v>
      </c>
      <c r="C23" s="49" t="str">
        <f t="shared" si="1"/>
        <v/>
      </c>
      <c r="D23" s="49" t="str">
        <f>IFERROR(VLOOKUP(A23,基特!$B$6:$L$495,11,0),"")</f>
        <v>青森市</v>
      </c>
      <c r="E23" s="52" t="str">
        <f>IFERROR(VLOOKUP(A23,基特!$B$6:$L$495,10,0),"")</f>
        <v>４条１項</v>
      </c>
      <c r="F23" s="53">
        <f t="shared" si="2"/>
        <v>67</v>
      </c>
      <c r="G23" s="51" t="str">
        <f>IFERROR(VLOOKUP(F23,基特!$B$6:$L$495,8,0),"")</f>
        <v>埼玉県</v>
      </c>
      <c r="H23" s="49" t="str">
        <f t="shared" si="3"/>
        <v/>
      </c>
      <c r="I23" s="49" t="str">
        <f>IFERROR(VLOOKUP(F23,基特!$B$6:$L$495,11,0),"")</f>
        <v>春日部市</v>
      </c>
      <c r="J23" s="52" t="str">
        <f>IFERROR(VLOOKUP(F23,基特!$B$6:$L$495,10,0),"")</f>
        <v>４条２項</v>
      </c>
      <c r="K23" s="53">
        <f t="shared" si="4"/>
        <v>117</v>
      </c>
      <c r="L23" s="51" t="str">
        <f>IFERROR(VLOOKUP(K23,基特!$B$6:$L$495,8,0),"")</f>
        <v>東京都</v>
      </c>
      <c r="M23" s="49" t="str">
        <f t="shared" si="5"/>
        <v/>
      </c>
      <c r="N23" s="49" t="str">
        <f>IFERROR(VLOOKUP(K23,基特!$B$6:$L$495,11,0),"")</f>
        <v>品川区</v>
      </c>
      <c r="O23" s="52" t="str">
        <f>IFERROR(VLOOKUP(K23,基特!$B$6:$L$495,10,0),"")</f>
        <v>特別区</v>
      </c>
    </row>
    <row r="24" spans="1:15" ht="15" customHeight="1" x14ac:dyDescent="0.15">
      <c r="A24" s="53">
        <f t="shared" si="0"/>
        <v>18</v>
      </c>
      <c r="B24" s="51" t="str">
        <f>IFERROR(VLOOKUP(A24,基特!$B$6:$L$495,8,0),"")</f>
        <v>青森県</v>
      </c>
      <c r="C24" s="49" t="str">
        <f t="shared" si="1"/>
        <v/>
      </c>
      <c r="D24" s="49" t="str">
        <f>IFERROR(VLOOKUP(A24,基特!$B$6:$L$495,11,0),"")</f>
        <v>弘前市</v>
      </c>
      <c r="E24" s="52" t="str">
        <f>IFERROR(VLOOKUP(A24,基特!$B$6:$L$495,10,0),"")</f>
        <v>４条２項</v>
      </c>
      <c r="F24" s="53">
        <f t="shared" si="2"/>
        <v>68</v>
      </c>
      <c r="G24" s="51" t="str">
        <f>IFERROR(VLOOKUP(F24,基特!$B$6:$L$495,8,0),"")</f>
        <v>埼玉県</v>
      </c>
      <c r="H24" s="49" t="str">
        <f t="shared" si="3"/>
        <v/>
      </c>
      <c r="I24" s="49" t="str">
        <f>IFERROR(VLOOKUP(F24,基特!$B$6:$L$495,11,0),"")</f>
        <v>草加市</v>
      </c>
      <c r="J24" s="52" t="str">
        <f>IFERROR(VLOOKUP(F24,基特!$B$6:$L$495,10,0),"")</f>
        <v>４条２項</v>
      </c>
      <c r="K24" s="53">
        <f t="shared" si="4"/>
        <v>118</v>
      </c>
      <c r="L24" s="51" t="str">
        <f>IFERROR(VLOOKUP(K24,基特!$B$6:$L$495,8,0),"")</f>
        <v>東京都</v>
      </c>
      <c r="M24" s="49" t="str">
        <f t="shared" si="5"/>
        <v/>
      </c>
      <c r="N24" s="49" t="str">
        <f>IFERROR(VLOOKUP(K24,基特!$B$6:$L$495,11,0),"")</f>
        <v>目黒区</v>
      </c>
      <c r="O24" s="52" t="str">
        <f>IFERROR(VLOOKUP(K24,基特!$B$6:$L$495,10,0),"")</f>
        <v>特別区</v>
      </c>
    </row>
    <row r="25" spans="1:15" ht="15" customHeight="1" x14ac:dyDescent="0.15">
      <c r="A25" s="53">
        <f t="shared" si="0"/>
        <v>19</v>
      </c>
      <c r="B25" s="51" t="str">
        <f>IFERROR(VLOOKUP(A25,基特!$B$6:$L$495,8,0),"")</f>
        <v>青森県</v>
      </c>
      <c r="C25" s="49" t="str">
        <f t="shared" si="1"/>
        <v/>
      </c>
      <c r="D25" s="49" t="str">
        <f>IFERROR(VLOOKUP(A25,基特!$B$6:$L$495,11,0),"")</f>
        <v>八戸市</v>
      </c>
      <c r="E25" s="52" t="str">
        <f>IFERROR(VLOOKUP(A25,基特!$B$6:$L$495,10,0),"")</f>
        <v>４条２項</v>
      </c>
      <c r="F25" s="53">
        <f t="shared" si="2"/>
        <v>69</v>
      </c>
      <c r="G25" s="51" t="str">
        <f>IFERROR(VLOOKUP(F25,基特!$B$6:$L$495,8,0),"")</f>
        <v>埼玉県</v>
      </c>
      <c r="H25" s="49" t="str">
        <f t="shared" si="3"/>
        <v/>
      </c>
      <c r="I25" s="49" t="str">
        <f>IFERROR(VLOOKUP(F25,基特!$B$6:$L$495,11,0),"")</f>
        <v>新座市</v>
      </c>
      <c r="J25" s="52" t="str">
        <f>IFERROR(VLOOKUP(F25,基特!$B$6:$L$495,10,0),"")</f>
        <v>４条２項</v>
      </c>
      <c r="K25" s="53">
        <f t="shared" si="4"/>
        <v>119</v>
      </c>
      <c r="L25" s="51" t="str">
        <f>IFERROR(VLOOKUP(K25,基特!$B$6:$L$495,8,0),"")</f>
        <v>東京都</v>
      </c>
      <c r="M25" s="49" t="str">
        <f t="shared" si="5"/>
        <v/>
      </c>
      <c r="N25" s="49" t="str">
        <f>IFERROR(VLOOKUP(K25,基特!$B$6:$L$495,11,0),"")</f>
        <v>大田区</v>
      </c>
      <c r="O25" s="52" t="str">
        <f>IFERROR(VLOOKUP(K25,基特!$B$6:$L$495,10,0),"")</f>
        <v>特別区</v>
      </c>
    </row>
    <row r="26" spans="1:15" ht="15" customHeight="1" x14ac:dyDescent="0.15">
      <c r="A26" s="53">
        <f t="shared" si="0"/>
        <v>20</v>
      </c>
      <c r="B26" s="51" t="str">
        <f>IFERROR(VLOOKUP(A26,基特!$B$6:$L$495,8,0),"")</f>
        <v>岩手県</v>
      </c>
      <c r="C26" s="49" t="str">
        <f t="shared" si="1"/>
        <v>岩手県</v>
      </c>
      <c r="D26" s="49" t="str">
        <f>IFERROR(VLOOKUP(A26,基特!$B$6:$L$495,11,0),"")</f>
        <v>岩手県</v>
      </c>
      <c r="E26" s="52" t="str">
        <f>IFERROR(VLOOKUP(A26,基特!$B$6:$L$495,10,0),"")</f>
        <v>都道府県</v>
      </c>
      <c r="F26" s="53">
        <f t="shared" si="2"/>
        <v>70</v>
      </c>
      <c r="G26" s="51" t="str">
        <f>IFERROR(VLOOKUP(F26,基特!$B$6:$L$495,8,0),"")</f>
        <v>埼玉県</v>
      </c>
      <c r="H26" s="49" t="str">
        <f t="shared" si="3"/>
        <v/>
      </c>
      <c r="I26" s="49" t="str">
        <f>IFERROR(VLOOKUP(F26,基特!$B$6:$L$495,11,0),"")</f>
        <v>熊谷市</v>
      </c>
      <c r="J26" s="52" t="str">
        <f>IFERROR(VLOOKUP(F26,基特!$B$6:$L$495,10,0),"")</f>
        <v>４条２項</v>
      </c>
      <c r="K26" s="53">
        <f t="shared" si="4"/>
        <v>120</v>
      </c>
      <c r="L26" s="51" t="str">
        <f>IFERROR(VLOOKUP(K26,基特!$B$6:$L$495,8,0),"")</f>
        <v>東京都</v>
      </c>
      <c r="M26" s="49" t="str">
        <f t="shared" si="5"/>
        <v/>
      </c>
      <c r="N26" s="49" t="str">
        <f>IFERROR(VLOOKUP(K26,基特!$B$6:$L$495,11,0),"")</f>
        <v>世田谷区</v>
      </c>
      <c r="O26" s="52" t="str">
        <f>IFERROR(VLOOKUP(K26,基特!$B$6:$L$495,10,0),"")</f>
        <v>特別区</v>
      </c>
    </row>
    <row r="27" spans="1:15" ht="15" customHeight="1" x14ac:dyDescent="0.15">
      <c r="A27" s="53">
        <f t="shared" si="0"/>
        <v>21</v>
      </c>
      <c r="B27" s="51" t="str">
        <f>IFERROR(VLOOKUP(A27,基特!$B$6:$L$495,8,0),"")</f>
        <v>岩手県</v>
      </c>
      <c r="C27" s="49" t="str">
        <f t="shared" si="1"/>
        <v/>
      </c>
      <c r="D27" s="49" t="str">
        <f>IFERROR(VLOOKUP(A27,基特!$B$6:$L$495,11,0),"")</f>
        <v>盛岡市</v>
      </c>
      <c r="E27" s="52" t="str">
        <f>IFERROR(VLOOKUP(A27,基特!$B$6:$L$495,10,0),"")</f>
        <v>４条１項</v>
      </c>
      <c r="F27" s="53">
        <f t="shared" si="2"/>
        <v>71</v>
      </c>
      <c r="G27" s="51" t="str">
        <f>IFERROR(VLOOKUP(F27,基特!$B$6:$L$495,8,0),"")</f>
        <v>埼玉県</v>
      </c>
      <c r="H27" s="49" t="str">
        <f t="shared" si="3"/>
        <v/>
      </c>
      <c r="I27" s="49" t="str">
        <f>IFERROR(VLOOKUP(F27,基特!$B$6:$L$495,11,0),"")</f>
        <v>秩父市</v>
      </c>
      <c r="J27" s="52" t="str">
        <f>IFERROR(VLOOKUP(F27,基特!$B$6:$L$495,10,0),"")</f>
        <v>限特</v>
      </c>
      <c r="K27" s="53">
        <f t="shared" si="4"/>
        <v>121</v>
      </c>
      <c r="L27" s="51" t="str">
        <f>IFERROR(VLOOKUP(K27,基特!$B$6:$L$495,8,0),"")</f>
        <v>東京都</v>
      </c>
      <c r="M27" s="49" t="str">
        <f t="shared" si="5"/>
        <v/>
      </c>
      <c r="N27" s="49" t="str">
        <f>IFERROR(VLOOKUP(K27,基特!$B$6:$L$495,11,0),"")</f>
        <v>渋谷区</v>
      </c>
      <c r="O27" s="52" t="str">
        <f>IFERROR(VLOOKUP(K27,基特!$B$6:$L$495,10,0),"")</f>
        <v>特別区</v>
      </c>
    </row>
    <row r="28" spans="1:15" ht="15" customHeight="1" x14ac:dyDescent="0.15">
      <c r="A28" s="53">
        <f t="shared" si="0"/>
        <v>22</v>
      </c>
      <c r="B28" s="51" t="str">
        <f>IFERROR(VLOOKUP(A28,基特!$B$6:$L$495,8,0),"")</f>
        <v>岩手県</v>
      </c>
      <c r="C28" s="49" t="str">
        <f t="shared" si="1"/>
        <v/>
      </c>
      <c r="D28" s="49" t="str">
        <f>IFERROR(VLOOKUP(A28,基特!$B$6:$L$495,11,0),"")</f>
        <v>宮古市</v>
      </c>
      <c r="E28" s="52" t="str">
        <f>IFERROR(VLOOKUP(A28,基特!$B$6:$L$495,10,0),"")</f>
        <v>限特</v>
      </c>
      <c r="F28" s="53">
        <f t="shared" si="2"/>
        <v>72</v>
      </c>
      <c r="G28" s="51" t="str">
        <f>IFERROR(VLOOKUP(F28,基特!$B$6:$L$495,8,0),"")</f>
        <v>埼玉県</v>
      </c>
      <c r="H28" s="49" t="str">
        <f t="shared" si="3"/>
        <v/>
      </c>
      <c r="I28" s="49" t="str">
        <f>IFERROR(VLOOKUP(F28,基特!$B$6:$L$495,11,0),"")</f>
        <v>飯能市</v>
      </c>
      <c r="J28" s="52" t="str">
        <f>IFERROR(VLOOKUP(F28,基特!$B$6:$L$495,10,0),"")</f>
        <v>限特</v>
      </c>
      <c r="K28" s="53">
        <f t="shared" si="4"/>
        <v>122</v>
      </c>
      <c r="L28" s="51" t="str">
        <f>IFERROR(VLOOKUP(K28,基特!$B$6:$L$495,8,0),"")</f>
        <v>東京都</v>
      </c>
      <c r="M28" s="49" t="str">
        <f t="shared" si="5"/>
        <v/>
      </c>
      <c r="N28" s="49" t="str">
        <f>IFERROR(VLOOKUP(K28,基特!$B$6:$L$495,11,0),"")</f>
        <v>杉並区</v>
      </c>
      <c r="O28" s="52" t="str">
        <f>IFERROR(VLOOKUP(K28,基特!$B$6:$L$495,10,0),"")</f>
        <v>特別区</v>
      </c>
    </row>
    <row r="29" spans="1:15" ht="15" customHeight="1" x14ac:dyDescent="0.15">
      <c r="A29" s="53">
        <f t="shared" si="0"/>
        <v>23</v>
      </c>
      <c r="B29" s="51" t="str">
        <f>IFERROR(VLOOKUP(A29,基特!$B$6:$L$495,8,0),"")</f>
        <v>岩手県</v>
      </c>
      <c r="C29" s="49" t="str">
        <f t="shared" si="1"/>
        <v/>
      </c>
      <c r="D29" s="49" t="str">
        <f>IFERROR(VLOOKUP(A29,基特!$B$6:$L$495,11,0),"")</f>
        <v>花巻市</v>
      </c>
      <c r="E29" s="52" t="str">
        <f>IFERROR(VLOOKUP(A29,基特!$B$6:$L$495,10,0),"")</f>
        <v>限特</v>
      </c>
      <c r="F29" s="53">
        <f t="shared" si="2"/>
        <v>73</v>
      </c>
      <c r="G29" s="51" t="str">
        <f>IFERROR(VLOOKUP(F29,基特!$B$6:$L$495,8,0),"")</f>
        <v>埼玉県</v>
      </c>
      <c r="H29" s="49" t="str">
        <f t="shared" si="3"/>
        <v/>
      </c>
      <c r="I29" s="49" t="str">
        <f>IFERROR(VLOOKUP(F29,基特!$B$6:$L$495,11,0),"")</f>
        <v>東松山市</v>
      </c>
      <c r="J29" s="52" t="str">
        <f>IFERROR(VLOOKUP(F29,基特!$B$6:$L$495,10,0),"")</f>
        <v>限特</v>
      </c>
      <c r="K29" s="53">
        <f t="shared" si="4"/>
        <v>123</v>
      </c>
      <c r="L29" s="51" t="str">
        <f>IFERROR(VLOOKUP(K29,基特!$B$6:$L$495,8,0),"")</f>
        <v>東京都</v>
      </c>
      <c r="M29" s="49" t="str">
        <f t="shared" si="5"/>
        <v/>
      </c>
      <c r="N29" s="49" t="str">
        <f>IFERROR(VLOOKUP(K29,基特!$B$6:$L$495,11,0),"")</f>
        <v>豊島区</v>
      </c>
      <c r="O29" s="52" t="str">
        <f>IFERROR(VLOOKUP(K29,基特!$B$6:$L$495,10,0),"")</f>
        <v>特別区</v>
      </c>
    </row>
    <row r="30" spans="1:15" ht="15" customHeight="1" x14ac:dyDescent="0.15">
      <c r="A30" s="53">
        <f t="shared" si="0"/>
        <v>24</v>
      </c>
      <c r="B30" s="51" t="str">
        <f>IFERROR(VLOOKUP(A30,基特!$B$6:$L$495,8,0),"")</f>
        <v>岩手県</v>
      </c>
      <c r="C30" s="49" t="str">
        <f t="shared" si="1"/>
        <v/>
      </c>
      <c r="D30" s="49" t="str">
        <f>IFERROR(VLOOKUP(A30,基特!$B$6:$L$495,11,0),"")</f>
        <v>北上市</v>
      </c>
      <c r="E30" s="52" t="str">
        <f>IFERROR(VLOOKUP(A30,基特!$B$6:$L$495,10,0),"")</f>
        <v>限特</v>
      </c>
      <c r="F30" s="53">
        <f t="shared" si="2"/>
        <v>74</v>
      </c>
      <c r="G30" s="51" t="str">
        <f>IFERROR(VLOOKUP(F30,基特!$B$6:$L$495,8,0),"")</f>
        <v>埼玉県</v>
      </c>
      <c r="H30" s="49" t="str">
        <f t="shared" si="3"/>
        <v/>
      </c>
      <c r="I30" s="49" t="str">
        <f>IFERROR(VLOOKUP(F30,基特!$B$6:$L$495,11,0),"")</f>
        <v>戸田市</v>
      </c>
      <c r="J30" s="52" t="str">
        <f>IFERROR(VLOOKUP(F30,基特!$B$6:$L$495,10,0),"")</f>
        <v>限特</v>
      </c>
      <c r="K30" s="53">
        <f t="shared" si="4"/>
        <v>124</v>
      </c>
      <c r="L30" s="51" t="str">
        <f>IFERROR(VLOOKUP(K30,基特!$B$6:$L$495,8,0),"")</f>
        <v>東京都</v>
      </c>
      <c r="M30" s="49" t="str">
        <f t="shared" si="5"/>
        <v/>
      </c>
      <c r="N30" s="49" t="str">
        <f>IFERROR(VLOOKUP(K30,基特!$B$6:$L$495,11,0),"")</f>
        <v>北区</v>
      </c>
      <c r="O30" s="52" t="str">
        <f>IFERROR(VLOOKUP(K30,基特!$B$6:$L$495,10,0),"")</f>
        <v>特別区</v>
      </c>
    </row>
    <row r="31" spans="1:15" ht="15" customHeight="1" x14ac:dyDescent="0.15">
      <c r="A31" s="53">
        <f t="shared" si="0"/>
        <v>25</v>
      </c>
      <c r="B31" s="51" t="str">
        <f>IFERROR(VLOOKUP(A31,基特!$B$6:$L$495,8,0),"")</f>
        <v>岩手県</v>
      </c>
      <c r="C31" s="49" t="str">
        <f t="shared" si="1"/>
        <v/>
      </c>
      <c r="D31" s="49" t="str">
        <f>IFERROR(VLOOKUP(A31,基特!$B$6:$L$495,11,0),"")</f>
        <v>一関市</v>
      </c>
      <c r="E31" s="52" t="str">
        <f>IFERROR(VLOOKUP(A31,基特!$B$6:$L$495,10,0),"")</f>
        <v>限特</v>
      </c>
      <c r="F31" s="53">
        <f t="shared" si="2"/>
        <v>75</v>
      </c>
      <c r="G31" s="51" t="str">
        <f>IFERROR(VLOOKUP(F31,基特!$B$6:$L$495,8,0),"")</f>
        <v>埼玉県</v>
      </c>
      <c r="H31" s="49" t="str">
        <f t="shared" si="3"/>
        <v/>
      </c>
      <c r="I31" s="49" t="str">
        <f>IFERROR(VLOOKUP(F31,基特!$B$6:$L$495,11,0),"")</f>
        <v>朝霞市</v>
      </c>
      <c r="J31" s="52" t="str">
        <f>IFERROR(VLOOKUP(F31,基特!$B$6:$L$495,10,0),"")</f>
        <v>限特</v>
      </c>
      <c r="K31" s="53">
        <f t="shared" si="4"/>
        <v>125</v>
      </c>
      <c r="L31" s="51" t="str">
        <f>IFERROR(VLOOKUP(K31,基特!$B$6:$L$495,8,0),"")</f>
        <v>東京都</v>
      </c>
      <c r="M31" s="49" t="str">
        <f t="shared" si="5"/>
        <v/>
      </c>
      <c r="N31" s="49" t="str">
        <f>IFERROR(VLOOKUP(K31,基特!$B$6:$L$495,11,0),"")</f>
        <v>荒川区</v>
      </c>
      <c r="O31" s="52" t="str">
        <f>IFERROR(VLOOKUP(K31,基特!$B$6:$L$495,10,0),"")</f>
        <v>特別区</v>
      </c>
    </row>
    <row r="32" spans="1:15" ht="15" customHeight="1" x14ac:dyDescent="0.15">
      <c r="A32" s="53">
        <f t="shared" si="0"/>
        <v>26</v>
      </c>
      <c r="B32" s="51" t="str">
        <f>IFERROR(VLOOKUP(A32,基特!$B$6:$L$495,8,0),"")</f>
        <v>岩手県</v>
      </c>
      <c r="C32" s="49" t="str">
        <f t="shared" si="1"/>
        <v/>
      </c>
      <c r="D32" s="49" t="str">
        <f>IFERROR(VLOOKUP(A32,基特!$B$6:$L$495,11,0),"")</f>
        <v>釜石市</v>
      </c>
      <c r="E32" s="52" t="str">
        <f>IFERROR(VLOOKUP(A32,基特!$B$6:$L$495,10,0),"")</f>
        <v>限特</v>
      </c>
      <c r="F32" s="53">
        <f t="shared" si="2"/>
        <v>76</v>
      </c>
      <c r="G32" s="51" t="str">
        <f>IFERROR(VLOOKUP(F32,基特!$B$6:$L$495,8,0),"")</f>
        <v>埼玉県</v>
      </c>
      <c r="H32" s="49" t="str">
        <f t="shared" si="3"/>
        <v/>
      </c>
      <c r="I32" s="49" t="str">
        <f>IFERROR(VLOOKUP(F32,基特!$B$6:$L$495,11,0),"")</f>
        <v>志木市</v>
      </c>
      <c r="J32" s="52" t="str">
        <f>IFERROR(VLOOKUP(F32,基特!$B$6:$L$495,10,0),"")</f>
        <v>限特</v>
      </c>
      <c r="K32" s="53">
        <f t="shared" si="4"/>
        <v>126</v>
      </c>
      <c r="L32" s="51" t="str">
        <f>IFERROR(VLOOKUP(K32,基特!$B$6:$L$495,8,0),"")</f>
        <v>東京都</v>
      </c>
      <c r="M32" s="49" t="str">
        <f t="shared" si="5"/>
        <v/>
      </c>
      <c r="N32" s="49" t="str">
        <f>IFERROR(VLOOKUP(K32,基特!$B$6:$L$495,11,0),"")</f>
        <v>板橋区</v>
      </c>
      <c r="O32" s="52" t="str">
        <f>IFERROR(VLOOKUP(K32,基特!$B$6:$L$495,10,0),"")</f>
        <v>特別区</v>
      </c>
    </row>
    <row r="33" spans="1:15" ht="15" customHeight="1" x14ac:dyDescent="0.15">
      <c r="A33" s="53">
        <f t="shared" si="0"/>
        <v>27</v>
      </c>
      <c r="B33" s="51" t="str">
        <f>IFERROR(VLOOKUP(A33,基特!$B$6:$L$495,8,0),"")</f>
        <v>岩手県</v>
      </c>
      <c r="C33" s="49" t="str">
        <f t="shared" si="1"/>
        <v/>
      </c>
      <c r="D33" s="49" t="str">
        <f>IFERROR(VLOOKUP(A33,基特!$B$6:$L$495,11,0),"")</f>
        <v>奥州市</v>
      </c>
      <c r="E33" s="52" t="str">
        <f>IFERROR(VLOOKUP(A33,基特!$B$6:$L$495,10,0),"")</f>
        <v>限特</v>
      </c>
      <c r="F33" s="53">
        <f t="shared" si="2"/>
        <v>77</v>
      </c>
      <c r="G33" s="51" t="str">
        <f>IFERROR(VLOOKUP(F33,基特!$B$6:$L$495,8,0),"")</f>
        <v>埼玉県</v>
      </c>
      <c r="H33" s="49" t="str">
        <f t="shared" si="3"/>
        <v/>
      </c>
      <c r="I33" s="49" t="str">
        <f>IFERROR(VLOOKUP(F33,基特!$B$6:$L$495,11,0),"")</f>
        <v>久喜市</v>
      </c>
      <c r="J33" s="52" t="str">
        <f>IFERROR(VLOOKUP(F33,基特!$B$6:$L$495,10,0),"")</f>
        <v>４条２項</v>
      </c>
      <c r="K33" s="53">
        <f t="shared" si="4"/>
        <v>127</v>
      </c>
      <c r="L33" s="51" t="str">
        <f>IFERROR(VLOOKUP(K33,基特!$B$6:$L$495,8,0),"")</f>
        <v>東京都</v>
      </c>
      <c r="M33" s="49" t="str">
        <f t="shared" si="5"/>
        <v/>
      </c>
      <c r="N33" s="49" t="str">
        <f>IFERROR(VLOOKUP(K33,基特!$B$6:$L$495,11,0),"")</f>
        <v>足立区</v>
      </c>
      <c r="O33" s="52" t="str">
        <f>IFERROR(VLOOKUP(K33,基特!$B$6:$L$495,10,0),"")</f>
        <v>特別区</v>
      </c>
    </row>
    <row r="34" spans="1:15" ht="15" customHeight="1" x14ac:dyDescent="0.15">
      <c r="A34" s="53">
        <f t="shared" si="0"/>
        <v>28</v>
      </c>
      <c r="B34" s="51" t="str">
        <f>IFERROR(VLOOKUP(A34,基特!$B$6:$L$495,8,0),"")</f>
        <v>宮城県</v>
      </c>
      <c r="C34" s="49" t="str">
        <f t="shared" si="1"/>
        <v>宮城県</v>
      </c>
      <c r="D34" s="49" t="str">
        <f>IFERROR(VLOOKUP(A34,基特!$B$6:$L$495,11,0),"")</f>
        <v>宮城県</v>
      </c>
      <c r="E34" s="52" t="str">
        <f>IFERROR(VLOOKUP(A34,基特!$B$6:$L$495,10,0),"")</f>
        <v>都道府県</v>
      </c>
      <c r="F34" s="53">
        <f t="shared" si="2"/>
        <v>78</v>
      </c>
      <c r="G34" s="51" t="str">
        <f>IFERROR(VLOOKUP(F34,基特!$B$6:$L$495,8,0),"")</f>
        <v>埼玉県</v>
      </c>
      <c r="H34" s="49" t="str">
        <f t="shared" si="3"/>
        <v/>
      </c>
      <c r="I34" s="49" t="str">
        <f>IFERROR(VLOOKUP(F34,基特!$B$6:$L$495,11,0),"")</f>
        <v>八潮市</v>
      </c>
      <c r="J34" s="52" t="str">
        <f>IFERROR(VLOOKUP(F34,基特!$B$6:$L$495,10,0),"")</f>
        <v>限特</v>
      </c>
      <c r="K34" s="53">
        <f t="shared" si="4"/>
        <v>128</v>
      </c>
      <c r="L34" s="51" t="str">
        <f>IFERROR(VLOOKUP(K34,基特!$B$6:$L$495,8,0),"")</f>
        <v>東京都</v>
      </c>
      <c r="M34" s="49" t="str">
        <f t="shared" si="5"/>
        <v/>
      </c>
      <c r="N34" s="49" t="str">
        <f>IFERROR(VLOOKUP(K34,基特!$B$6:$L$495,11,0),"")</f>
        <v>葛飾区</v>
      </c>
      <c r="O34" s="52" t="str">
        <f>IFERROR(VLOOKUP(K34,基特!$B$6:$L$495,10,0),"")</f>
        <v>特別区</v>
      </c>
    </row>
    <row r="35" spans="1:15" ht="15" customHeight="1" x14ac:dyDescent="0.15">
      <c r="A35" s="53">
        <f t="shared" si="0"/>
        <v>29</v>
      </c>
      <c r="B35" s="51" t="str">
        <f>IFERROR(VLOOKUP(A35,基特!$B$6:$L$495,8,0),"")</f>
        <v>宮城県</v>
      </c>
      <c r="C35" s="49" t="str">
        <f t="shared" si="1"/>
        <v/>
      </c>
      <c r="D35" s="49" t="str">
        <f>IFERROR(VLOOKUP(A35,基特!$B$6:$L$495,11,0),"")</f>
        <v>仙台市</v>
      </c>
      <c r="E35" s="52" t="str">
        <f>IFERROR(VLOOKUP(A35,基特!$B$6:$L$495,10,0),"")</f>
        <v>政令市</v>
      </c>
      <c r="F35" s="53">
        <f t="shared" si="2"/>
        <v>79</v>
      </c>
      <c r="G35" s="51" t="str">
        <f>IFERROR(VLOOKUP(F35,基特!$B$6:$L$495,8,0),"")</f>
        <v>埼玉県</v>
      </c>
      <c r="H35" s="49" t="str">
        <f t="shared" si="3"/>
        <v/>
      </c>
      <c r="I35" s="49" t="str">
        <f>IFERROR(VLOOKUP(F35,基特!$B$6:$L$495,11,0),"")</f>
        <v>富士見市</v>
      </c>
      <c r="J35" s="52" t="str">
        <f>IFERROR(VLOOKUP(F35,基特!$B$6:$L$495,10,0),"")</f>
        <v>限特</v>
      </c>
      <c r="K35" s="53">
        <f t="shared" si="4"/>
        <v>129</v>
      </c>
      <c r="L35" s="51" t="str">
        <f>IFERROR(VLOOKUP(K35,基特!$B$6:$L$495,8,0),"")</f>
        <v>東京都</v>
      </c>
      <c r="M35" s="49" t="str">
        <f t="shared" si="5"/>
        <v/>
      </c>
      <c r="N35" s="49" t="str">
        <f>IFERROR(VLOOKUP(K35,基特!$B$6:$L$495,11,0),"")</f>
        <v>江戸川区</v>
      </c>
      <c r="O35" s="52" t="str">
        <f>IFERROR(VLOOKUP(K35,基特!$B$6:$L$495,10,0),"")</f>
        <v>特別区</v>
      </c>
    </row>
    <row r="36" spans="1:15" ht="15" customHeight="1" x14ac:dyDescent="0.15">
      <c r="A36" s="53">
        <f t="shared" si="0"/>
        <v>30</v>
      </c>
      <c r="B36" s="51" t="str">
        <f>IFERROR(VLOOKUP(A36,基特!$B$6:$L$495,8,0),"")</f>
        <v>宮城県</v>
      </c>
      <c r="C36" s="49" t="str">
        <f t="shared" si="1"/>
        <v/>
      </c>
      <c r="D36" s="49" t="str">
        <f>IFERROR(VLOOKUP(A36,基特!$B$6:$L$495,11,0),"")</f>
        <v>石巻市</v>
      </c>
      <c r="E36" s="52" t="str">
        <f>IFERROR(VLOOKUP(A36,基特!$B$6:$L$495,10,0),"")</f>
        <v>４条２項</v>
      </c>
      <c r="F36" s="53">
        <f t="shared" si="2"/>
        <v>80</v>
      </c>
      <c r="G36" s="51" t="str">
        <f>IFERROR(VLOOKUP(F36,基特!$B$6:$L$495,8,0),"")</f>
        <v>埼玉県</v>
      </c>
      <c r="H36" s="49" t="str">
        <f t="shared" si="3"/>
        <v/>
      </c>
      <c r="I36" s="49" t="str">
        <f>IFERROR(VLOOKUP(F36,基特!$B$6:$L$495,11,0),"")</f>
        <v>蓮田市</v>
      </c>
      <c r="J36" s="52" t="str">
        <f>IFERROR(VLOOKUP(F36,基特!$B$6:$L$495,10,0),"")</f>
        <v>限特</v>
      </c>
      <c r="K36" s="53">
        <f t="shared" si="4"/>
        <v>130</v>
      </c>
      <c r="L36" s="51" t="str">
        <f>IFERROR(VLOOKUP(K36,基特!$B$6:$L$495,8,0),"")</f>
        <v>神奈川県</v>
      </c>
      <c r="M36" s="49" t="str">
        <f t="shared" si="5"/>
        <v>神奈川県</v>
      </c>
      <c r="N36" s="49" t="str">
        <f>IFERROR(VLOOKUP(K36,基特!$B$6:$L$495,11,0),"")</f>
        <v>神奈川県</v>
      </c>
      <c r="O36" s="52" t="str">
        <f>IFERROR(VLOOKUP(K36,基特!$B$6:$L$495,10,0),"")</f>
        <v>都道府県</v>
      </c>
    </row>
    <row r="37" spans="1:15" ht="15" customHeight="1" x14ac:dyDescent="0.15">
      <c r="A37" s="53">
        <f t="shared" si="0"/>
        <v>31</v>
      </c>
      <c r="B37" s="51" t="str">
        <f>IFERROR(VLOOKUP(A37,基特!$B$6:$L$495,8,0),"")</f>
        <v>宮城県</v>
      </c>
      <c r="C37" s="49" t="str">
        <f t="shared" si="1"/>
        <v/>
      </c>
      <c r="D37" s="49" t="str">
        <f>IFERROR(VLOOKUP(A37,基特!$B$6:$L$495,11,0),"")</f>
        <v>塩竈市</v>
      </c>
      <c r="E37" s="52" t="str">
        <f>IFERROR(VLOOKUP(A37,基特!$B$6:$L$495,10,0),"")</f>
        <v>４条２項</v>
      </c>
      <c r="F37" s="53">
        <f t="shared" si="2"/>
        <v>81</v>
      </c>
      <c r="G37" s="51" t="str">
        <f>IFERROR(VLOOKUP(F37,基特!$B$6:$L$495,8,0),"")</f>
        <v>埼玉県</v>
      </c>
      <c r="H37" s="49" t="str">
        <f t="shared" si="3"/>
        <v/>
      </c>
      <c r="I37" s="49" t="str">
        <f>IFERROR(VLOOKUP(F37,基特!$B$6:$L$495,11,0),"")</f>
        <v>坂戸市</v>
      </c>
      <c r="J37" s="52" t="str">
        <f>IFERROR(VLOOKUP(F37,基特!$B$6:$L$495,10,0),"")</f>
        <v>限特</v>
      </c>
      <c r="K37" s="53">
        <f t="shared" si="4"/>
        <v>131</v>
      </c>
      <c r="L37" s="51" t="str">
        <f>IFERROR(VLOOKUP(K37,基特!$B$6:$L$495,8,0),"")</f>
        <v>神奈川県</v>
      </c>
      <c r="M37" s="49" t="str">
        <f t="shared" si="5"/>
        <v/>
      </c>
      <c r="N37" s="49" t="str">
        <f>IFERROR(VLOOKUP(K37,基特!$B$6:$L$495,11,0),"")</f>
        <v>横浜市</v>
      </c>
      <c r="O37" s="52" t="str">
        <f>IFERROR(VLOOKUP(K37,基特!$B$6:$L$495,10,0),"")</f>
        <v>政令市</v>
      </c>
    </row>
    <row r="38" spans="1:15" ht="15" customHeight="1" x14ac:dyDescent="0.15">
      <c r="A38" s="53">
        <f t="shared" si="0"/>
        <v>32</v>
      </c>
      <c r="B38" s="51" t="str">
        <f>IFERROR(VLOOKUP(A38,基特!$B$6:$L$495,8,0),"")</f>
        <v>宮城県</v>
      </c>
      <c r="C38" s="49" t="str">
        <f t="shared" si="1"/>
        <v/>
      </c>
      <c r="D38" s="49" t="str">
        <f>IFERROR(VLOOKUP(A38,基特!$B$6:$L$495,11,0),"")</f>
        <v>大崎市</v>
      </c>
      <c r="E38" s="52" t="str">
        <f>IFERROR(VLOOKUP(A38,基特!$B$6:$L$495,10,0),"")</f>
        <v>４条２項</v>
      </c>
      <c r="F38" s="53">
        <f t="shared" si="2"/>
        <v>82</v>
      </c>
      <c r="G38" s="51" t="str">
        <f>IFERROR(VLOOKUP(F38,基特!$B$6:$L$495,8,0),"")</f>
        <v>埼玉県</v>
      </c>
      <c r="H38" s="49" t="str">
        <f t="shared" si="3"/>
        <v/>
      </c>
      <c r="I38" s="49" t="str">
        <f>IFERROR(VLOOKUP(F38,基特!$B$6:$L$495,11,0),"")</f>
        <v>鶴ヶ島市</v>
      </c>
      <c r="J38" s="52" t="str">
        <f>IFERROR(VLOOKUP(F38,基特!$B$6:$L$495,10,0),"")</f>
        <v>限特</v>
      </c>
      <c r="K38" s="53">
        <f t="shared" si="4"/>
        <v>132</v>
      </c>
      <c r="L38" s="51" t="str">
        <f>IFERROR(VLOOKUP(K38,基特!$B$6:$L$495,8,0),"")</f>
        <v>神奈川県</v>
      </c>
      <c r="M38" s="49" t="str">
        <f t="shared" si="5"/>
        <v/>
      </c>
      <c r="N38" s="49" t="str">
        <f>IFERROR(VLOOKUP(K38,基特!$B$6:$L$495,11,0),"")</f>
        <v>川崎市</v>
      </c>
      <c r="O38" s="52" t="str">
        <f>IFERROR(VLOOKUP(K38,基特!$B$6:$L$495,10,0),"")</f>
        <v>政令市</v>
      </c>
    </row>
    <row r="39" spans="1:15" ht="15" customHeight="1" x14ac:dyDescent="0.15">
      <c r="A39" s="53">
        <f t="shared" si="0"/>
        <v>33</v>
      </c>
      <c r="B39" s="51" t="str">
        <f>IFERROR(VLOOKUP(A39,基特!$B$6:$L$495,8,0),"")</f>
        <v>秋田県</v>
      </c>
      <c r="C39" s="49" t="str">
        <f t="shared" si="1"/>
        <v>秋田県</v>
      </c>
      <c r="D39" s="49" t="str">
        <f>IFERROR(VLOOKUP(A39,基特!$B$6:$L$495,11,0),"")</f>
        <v>秋田県</v>
      </c>
      <c r="E39" s="52" t="str">
        <f>IFERROR(VLOOKUP(A39,基特!$B$6:$L$495,10,0),"")</f>
        <v>都道府県</v>
      </c>
      <c r="F39" s="53">
        <f t="shared" si="2"/>
        <v>83</v>
      </c>
      <c r="G39" s="51" t="str">
        <f>IFERROR(VLOOKUP(F39,基特!$B$6:$L$495,8,0),"")</f>
        <v>埼玉県</v>
      </c>
      <c r="H39" s="49" t="str">
        <f t="shared" si="3"/>
        <v/>
      </c>
      <c r="I39" s="49" t="str">
        <f>IFERROR(VLOOKUP(F39,基特!$B$6:$L$495,11,0),"")</f>
        <v>ふじみ野市</v>
      </c>
      <c r="J39" s="52" t="str">
        <f>IFERROR(VLOOKUP(F39,基特!$B$6:$L$495,10,0),"")</f>
        <v>限特</v>
      </c>
      <c r="K39" s="53">
        <f t="shared" si="4"/>
        <v>133</v>
      </c>
      <c r="L39" s="51" t="str">
        <f>IFERROR(VLOOKUP(K39,基特!$B$6:$L$495,8,0),"")</f>
        <v>神奈川県</v>
      </c>
      <c r="M39" s="49" t="str">
        <f t="shared" si="5"/>
        <v/>
      </c>
      <c r="N39" s="49" t="str">
        <f>IFERROR(VLOOKUP(K39,基特!$B$6:$L$495,11,0),"")</f>
        <v>横須賀市</v>
      </c>
      <c r="O39" s="52" t="str">
        <f>IFERROR(VLOOKUP(K39,基特!$B$6:$L$495,10,0),"")</f>
        <v>４条１項</v>
      </c>
    </row>
    <row r="40" spans="1:15" ht="15" customHeight="1" x14ac:dyDescent="0.15">
      <c r="A40" s="53">
        <f t="shared" ref="A40:A56" si="6">A39+1</f>
        <v>34</v>
      </c>
      <c r="B40" s="51" t="str">
        <f>IFERROR(VLOOKUP(A40,基特!$B$6:$L$495,8,0),"")</f>
        <v>秋田県</v>
      </c>
      <c r="C40" s="49" t="str">
        <f t="shared" si="1"/>
        <v/>
      </c>
      <c r="D40" s="49" t="str">
        <f>IFERROR(VLOOKUP(A40,基特!$B$6:$L$495,11,0),"")</f>
        <v>秋田市</v>
      </c>
      <c r="E40" s="52" t="str">
        <f>IFERROR(VLOOKUP(A40,基特!$B$6:$L$495,10,0),"")</f>
        <v>４条１項</v>
      </c>
      <c r="F40" s="53">
        <f t="shared" ref="F40:F56" si="7">F39+1</f>
        <v>84</v>
      </c>
      <c r="G40" s="51" t="str">
        <f>IFERROR(VLOOKUP(F40,基特!$B$6:$L$495,8,0),"")</f>
        <v>埼玉県</v>
      </c>
      <c r="H40" s="49" t="str">
        <f t="shared" si="3"/>
        <v/>
      </c>
      <c r="I40" s="49" t="str">
        <f>IFERROR(VLOOKUP(F40,基特!$B$6:$L$495,11,0),"")</f>
        <v>松伏町</v>
      </c>
      <c r="J40" s="52" t="str">
        <f>IFERROR(VLOOKUP(F40,基特!$B$6:$L$495,10,0),"")</f>
        <v>限特</v>
      </c>
      <c r="K40" s="53">
        <f t="shared" ref="K40:K56" si="8">K39+1</f>
        <v>134</v>
      </c>
      <c r="L40" s="51" t="str">
        <f>IFERROR(VLOOKUP(K40,基特!$B$6:$L$495,8,0),"")</f>
        <v>神奈川県</v>
      </c>
      <c r="M40" s="49" t="str">
        <f t="shared" si="5"/>
        <v/>
      </c>
      <c r="N40" s="49" t="str">
        <f>IFERROR(VLOOKUP(K40,基特!$B$6:$L$495,11,0),"")</f>
        <v>藤沢市</v>
      </c>
      <c r="O40" s="52" t="str">
        <f>IFERROR(VLOOKUP(K40,基特!$B$6:$L$495,10,0),"")</f>
        <v>４条１項</v>
      </c>
    </row>
    <row r="41" spans="1:15" ht="15" customHeight="1" x14ac:dyDescent="0.15">
      <c r="A41" s="53">
        <f t="shared" si="6"/>
        <v>35</v>
      </c>
      <c r="B41" s="51" t="str">
        <f>IFERROR(VLOOKUP(A41,基特!$B$6:$L$495,8,0),"")</f>
        <v>秋田県</v>
      </c>
      <c r="C41" s="49" t="str">
        <f t="shared" si="1"/>
        <v/>
      </c>
      <c r="D41" s="49" t="str">
        <f>IFERROR(VLOOKUP(A41,基特!$B$6:$L$495,11,0),"")</f>
        <v>横手市</v>
      </c>
      <c r="E41" s="52" t="str">
        <f>IFERROR(VLOOKUP(A41,基特!$B$6:$L$495,10,0),"")</f>
        <v>４条２項</v>
      </c>
      <c r="F41" s="53">
        <f t="shared" si="7"/>
        <v>85</v>
      </c>
      <c r="G41" s="51" t="str">
        <f>IFERROR(VLOOKUP(F41,基特!$B$6:$L$495,8,0),"")</f>
        <v>千葉県</v>
      </c>
      <c r="H41" s="49" t="str">
        <f t="shared" si="3"/>
        <v>千葉県</v>
      </c>
      <c r="I41" s="49" t="str">
        <f>IFERROR(VLOOKUP(F41,基特!$B$6:$L$495,11,0),"")</f>
        <v>千葉県</v>
      </c>
      <c r="J41" s="52" t="str">
        <f>IFERROR(VLOOKUP(F41,基特!$B$6:$L$495,10,0),"")</f>
        <v>都道府県</v>
      </c>
      <c r="K41" s="53">
        <f t="shared" si="8"/>
        <v>135</v>
      </c>
      <c r="L41" s="51" t="str">
        <f>IFERROR(VLOOKUP(K41,基特!$B$6:$L$495,8,0),"")</f>
        <v>神奈川県</v>
      </c>
      <c r="M41" s="49" t="str">
        <f t="shared" si="5"/>
        <v/>
      </c>
      <c r="N41" s="49" t="str">
        <f>IFERROR(VLOOKUP(K41,基特!$B$6:$L$495,11,0),"")</f>
        <v>相模原市</v>
      </c>
      <c r="O41" s="52" t="str">
        <f>IFERROR(VLOOKUP(K41,基特!$B$6:$L$495,10,0),"")</f>
        <v>政令市</v>
      </c>
    </row>
    <row r="42" spans="1:15" ht="15" customHeight="1" x14ac:dyDescent="0.15">
      <c r="A42" s="53">
        <f t="shared" si="6"/>
        <v>36</v>
      </c>
      <c r="B42" s="51" t="str">
        <f>IFERROR(VLOOKUP(A42,基特!$B$6:$L$495,8,0),"")</f>
        <v>山形県</v>
      </c>
      <c r="C42" s="49" t="str">
        <f t="shared" si="1"/>
        <v>山形県</v>
      </c>
      <c r="D42" s="49" t="str">
        <f>IFERROR(VLOOKUP(A42,基特!$B$6:$L$495,11,0),"")</f>
        <v>山形県</v>
      </c>
      <c r="E42" s="52" t="str">
        <f>IFERROR(VLOOKUP(A42,基特!$B$6:$L$495,10,0),"")</f>
        <v>都道府県</v>
      </c>
      <c r="F42" s="53">
        <f t="shared" si="7"/>
        <v>86</v>
      </c>
      <c r="G42" s="51" t="str">
        <f>IFERROR(VLOOKUP(F42,基特!$B$6:$L$495,8,0),"")</f>
        <v>千葉県</v>
      </c>
      <c r="H42" s="49" t="str">
        <f t="shared" si="3"/>
        <v/>
      </c>
      <c r="I42" s="49" t="str">
        <f>IFERROR(VLOOKUP(F42,基特!$B$6:$L$495,11,0),"")</f>
        <v>千葉市</v>
      </c>
      <c r="J42" s="52" t="str">
        <f>IFERROR(VLOOKUP(F42,基特!$B$6:$L$495,10,0),"")</f>
        <v>政令市</v>
      </c>
      <c r="K42" s="53">
        <f t="shared" si="8"/>
        <v>136</v>
      </c>
      <c r="L42" s="51" t="str">
        <f>IFERROR(VLOOKUP(K42,基特!$B$6:$L$495,8,0),"")</f>
        <v>神奈川県</v>
      </c>
      <c r="M42" s="49" t="str">
        <f t="shared" si="5"/>
        <v/>
      </c>
      <c r="N42" s="49" t="str">
        <f>IFERROR(VLOOKUP(K42,基特!$B$6:$L$495,11,0),"")</f>
        <v>平塚市</v>
      </c>
      <c r="O42" s="52" t="str">
        <f>IFERROR(VLOOKUP(K42,基特!$B$6:$L$495,10,0),"")</f>
        <v>４条１項</v>
      </c>
    </row>
    <row r="43" spans="1:15" ht="15" customHeight="1" x14ac:dyDescent="0.15">
      <c r="A43" s="53">
        <f t="shared" si="6"/>
        <v>37</v>
      </c>
      <c r="B43" s="51" t="str">
        <f>IFERROR(VLOOKUP(A43,基特!$B$6:$L$495,8,0),"")</f>
        <v>山形県</v>
      </c>
      <c r="C43" s="49" t="str">
        <f t="shared" si="1"/>
        <v/>
      </c>
      <c r="D43" s="49" t="str">
        <f>IFERROR(VLOOKUP(A43,基特!$B$6:$L$495,11,0),"")</f>
        <v>山形市</v>
      </c>
      <c r="E43" s="52" t="str">
        <f>IFERROR(VLOOKUP(A43,基特!$B$6:$L$495,10,0),"")</f>
        <v>４条２項</v>
      </c>
      <c r="F43" s="53">
        <f t="shared" si="7"/>
        <v>87</v>
      </c>
      <c r="G43" s="51" t="str">
        <f>IFERROR(VLOOKUP(F43,基特!$B$6:$L$495,8,0),"")</f>
        <v>千葉県</v>
      </c>
      <c r="H43" s="49" t="str">
        <f t="shared" si="3"/>
        <v/>
      </c>
      <c r="I43" s="49" t="str">
        <f>IFERROR(VLOOKUP(F43,基特!$B$6:$L$495,11,0),"")</f>
        <v>市川市</v>
      </c>
      <c r="J43" s="52" t="str">
        <f>IFERROR(VLOOKUP(F43,基特!$B$6:$L$495,10,0),"")</f>
        <v>４条１項</v>
      </c>
      <c r="K43" s="53">
        <f t="shared" si="8"/>
        <v>137</v>
      </c>
      <c r="L43" s="51" t="str">
        <f>IFERROR(VLOOKUP(K43,基特!$B$6:$L$495,8,0),"")</f>
        <v>神奈川県</v>
      </c>
      <c r="M43" s="49" t="str">
        <f t="shared" si="5"/>
        <v/>
      </c>
      <c r="N43" s="49" t="str">
        <f>IFERROR(VLOOKUP(K43,基特!$B$6:$L$495,11,0),"")</f>
        <v>鎌倉市</v>
      </c>
      <c r="O43" s="52" t="str">
        <f>IFERROR(VLOOKUP(K43,基特!$B$6:$L$495,10,0),"")</f>
        <v>４条２項</v>
      </c>
    </row>
    <row r="44" spans="1:15" ht="15" customHeight="1" x14ac:dyDescent="0.15">
      <c r="A44" s="53">
        <f t="shared" si="6"/>
        <v>38</v>
      </c>
      <c r="B44" s="51" t="str">
        <f>IFERROR(VLOOKUP(A44,基特!$B$6:$L$495,8,0),"")</f>
        <v>山形県</v>
      </c>
      <c r="C44" s="49" t="str">
        <f t="shared" si="1"/>
        <v/>
      </c>
      <c r="D44" s="49" t="str">
        <f>IFERROR(VLOOKUP(A44,基特!$B$6:$L$495,11,0),"")</f>
        <v>鶴岡市</v>
      </c>
      <c r="E44" s="52" t="str">
        <f>IFERROR(VLOOKUP(A44,基特!$B$6:$L$495,10,0),"")</f>
        <v>限特</v>
      </c>
      <c r="F44" s="53">
        <f t="shared" si="7"/>
        <v>88</v>
      </c>
      <c r="G44" s="51" t="str">
        <f>IFERROR(VLOOKUP(F44,基特!$B$6:$L$495,8,0),"")</f>
        <v>千葉県</v>
      </c>
      <c r="H44" s="49" t="str">
        <f t="shared" si="3"/>
        <v/>
      </c>
      <c r="I44" s="49" t="str">
        <f>IFERROR(VLOOKUP(F44,基特!$B$6:$L$495,11,0),"")</f>
        <v>船橋市</v>
      </c>
      <c r="J44" s="52" t="str">
        <f>IFERROR(VLOOKUP(F44,基特!$B$6:$L$495,10,0),"")</f>
        <v>４条１項</v>
      </c>
      <c r="K44" s="53">
        <f t="shared" si="8"/>
        <v>138</v>
      </c>
      <c r="L44" s="51" t="str">
        <f>IFERROR(VLOOKUP(K44,基特!$B$6:$L$495,8,0),"")</f>
        <v>神奈川県</v>
      </c>
      <c r="M44" s="49" t="str">
        <f t="shared" si="5"/>
        <v/>
      </c>
      <c r="N44" s="49" t="str">
        <f>IFERROR(VLOOKUP(K44,基特!$B$6:$L$495,11,0),"")</f>
        <v>小田原市</v>
      </c>
      <c r="O44" s="52" t="str">
        <f>IFERROR(VLOOKUP(K44,基特!$B$6:$L$495,10,0),"")</f>
        <v>４条２項</v>
      </c>
    </row>
    <row r="45" spans="1:15" ht="15" customHeight="1" x14ac:dyDescent="0.15">
      <c r="A45" s="53">
        <f t="shared" si="6"/>
        <v>39</v>
      </c>
      <c r="B45" s="51" t="str">
        <f>IFERROR(VLOOKUP(A45,基特!$B$6:$L$495,8,0),"")</f>
        <v>山形県</v>
      </c>
      <c r="C45" s="49" t="str">
        <f t="shared" si="1"/>
        <v/>
      </c>
      <c r="D45" s="49" t="str">
        <f>IFERROR(VLOOKUP(A45,基特!$B$6:$L$495,11,0),"")</f>
        <v>天童市</v>
      </c>
      <c r="E45" s="52" t="str">
        <f>IFERROR(VLOOKUP(A45,基特!$B$6:$L$495,10,0),"")</f>
        <v>限特</v>
      </c>
      <c r="F45" s="53">
        <f t="shared" si="7"/>
        <v>89</v>
      </c>
      <c r="G45" s="51" t="str">
        <f>IFERROR(VLOOKUP(F45,基特!$B$6:$L$495,8,0),"")</f>
        <v>千葉県</v>
      </c>
      <c r="H45" s="49" t="str">
        <f t="shared" si="3"/>
        <v/>
      </c>
      <c r="I45" s="49" t="str">
        <f>IFERROR(VLOOKUP(F45,基特!$B$6:$L$495,11,0),"")</f>
        <v>松戸市</v>
      </c>
      <c r="J45" s="52" t="str">
        <f>IFERROR(VLOOKUP(F45,基特!$B$6:$L$495,10,0),"")</f>
        <v>４条１項</v>
      </c>
      <c r="K45" s="53">
        <f t="shared" si="8"/>
        <v>139</v>
      </c>
      <c r="L45" s="51" t="str">
        <f>IFERROR(VLOOKUP(K45,基特!$B$6:$L$495,8,0),"")</f>
        <v>神奈川県</v>
      </c>
      <c r="M45" s="49" t="str">
        <f t="shared" si="5"/>
        <v/>
      </c>
      <c r="N45" s="49" t="str">
        <f>IFERROR(VLOOKUP(K45,基特!$B$6:$L$495,11,0),"")</f>
        <v>茅ヶ崎市</v>
      </c>
      <c r="O45" s="52" t="str">
        <f>IFERROR(VLOOKUP(K45,基特!$B$6:$L$495,10,0),"")</f>
        <v>４条２項</v>
      </c>
    </row>
    <row r="46" spans="1:15" ht="15" customHeight="1" x14ac:dyDescent="0.15">
      <c r="A46" s="53">
        <f t="shared" si="6"/>
        <v>40</v>
      </c>
      <c r="B46" s="51" t="str">
        <f>IFERROR(VLOOKUP(A46,基特!$B$6:$L$495,8,0),"")</f>
        <v>福島県</v>
      </c>
      <c r="C46" s="49" t="str">
        <f t="shared" si="1"/>
        <v>福島県</v>
      </c>
      <c r="D46" s="49" t="str">
        <f>IFERROR(VLOOKUP(A46,基特!$B$6:$L$495,11,0),"")</f>
        <v>福島県</v>
      </c>
      <c r="E46" s="52" t="str">
        <f>IFERROR(VLOOKUP(A46,基特!$B$6:$L$495,10,0),"")</f>
        <v>都道府県</v>
      </c>
      <c r="F46" s="53">
        <f t="shared" si="7"/>
        <v>90</v>
      </c>
      <c r="G46" s="51" t="str">
        <f>IFERROR(VLOOKUP(F46,基特!$B$6:$L$495,8,0),"")</f>
        <v>千葉県</v>
      </c>
      <c r="H46" s="49" t="str">
        <f t="shared" si="3"/>
        <v/>
      </c>
      <c r="I46" s="49" t="str">
        <f>IFERROR(VLOOKUP(F46,基特!$B$6:$L$495,11,0),"")</f>
        <v>柏市</v>
      </c>
      <c r="J46" s="52" t="str">
        <f>IFERROR(VLOOKUP(F46,基特!$B$6:$L$495,10,0),"")</f>
        <v>４条１項</v>
      </c>
      <c r="K46" s="53">
        <f t="shared" si="8"/>
        <v>140</v>
      </c>
      <c r="L46" s="51" t="str">
        <f>IFERROR(VLOOKUP(K46,基特!$B$6:$L$495,8,0),"")</f>
        <v>神奈川県</v>
      </c>
      <c r="M46" s="49" t="str">
        <f t="shared" si="5"/>
        <v/>
      </c>
      <c r="N46" s="49" t="str">
        <f>IFERROR(VLOOKUP(K46,基特!$B$6:$L$495,11,0),"")</f>
        <v>秦野市</v>
      </c>
      <c r="O46" s="52" t="str">
        <f>IFERROR(VLOOKUP(K46,基特!$B$6:$L$495,10,0),"")</f>
        <v>４条２項</v>
      </c>
    </row>
    <row r="47" spans="1:15" ht="15" customHeight="1" x14ac:dyDescent="0.15">
      <c r="A47" s="53">
        <f t="shared" si="6"/>
        <v>41</v>
      </c>
      <c r="B47" s="51" t="str">
        <f>IFERROR(VLOOKUP(A47,基特!$B$6:$L$495,8,0),"")</f>
        <v>福島県</v>
      </c>
      <c r="C47" s="49" t="str">
        <f t="shared" si="1"/>
        <v/>
      </c>
      <c r="D47" s="49" t="str">
        <f>IFERROR(VLOOKUP(A47,基特!$B$6:$L$495,11,0),"")</f>
        <v>福島市</v>
      </c>
      <c r="E47" s="52" t="str">
        <f>IFERROR(VLOOKUP(A47,基特!$B$6:$L$495,10,0),"")</f>
        <v>４条１項</v>
      </c>
      <c r="F47" s="53">
        <f t="shared" si="7"/>
        <v>91</v>
      </c>
      <c r="G47" s="51" t="str">
        <f>IFERROR(VLOOKUP(F47,基特!$B$6:$L$495,8,0),"")</f>
        <v>千葉県</v>
      </c>
      <c r="H47" s="49" t="str">
        <f t="shared" si="3"/>
        <v/>
      </c>
      <c r="I47" s="49" t="str">
        <f>IFERROR(VLOOKUP(F47,基特!$B$6:$L$495,11,0),"")</f>
        <v>市原市</v>
      </c>
      <c r="J47" s="52" t="str">
        <f>IFERROR(VLOOKUP(F47,基特!$B$6:$L$495,10,0),"")</f>
        <v>４条１項</v>
      </c>
      <c r="K47" s="53">
        <f t="shared" si="8"/>
        <v>141</v>
      </c>
      <c r="L47" s="51" t="str">
        <f>IFERROR(VLOOKUP(K47,基特!$B$6:$L$495,8,0),"")</f>
        <v>神奈川県</v>
      </c>
      <c r="M47" s="49" t="str">
        <f t="shared" si="5"/>
        <v/>
      </c>
      <c r="N47" s="49" t="str">
        <f>IFERROR(VLOOKUP(K47,基特!$B$6:$L$495,11,0),"")</f>
        <v>厚木市</v>
      </c>
      <c r="O47" s="52" t="str">
        <f>IFERROR(VLOOKUP(K47,基特!$B$6:$L$495,10,0),"")</f>
        <v>４条２項</v>
      </c>
    </row>
    <row r="48" spans="1:15" ht="15" customHeight="1" x14ac:dyDescent="0.15">
      <c r="A48" s="53">
        <f t="shared" si="6"/>
        <v>42</v>
      </c>
      <c r="B48" s="51" t="str">
        <f>IFERROR(VLOOKUP(A48,基特!$B$6:$L$495,8,0),"")</f>
        <v>福島県</v>
      </c>
      <c r="C48" s="49" t="str">
        <f t="shared" si="1"/>
        <v/>
      </c>
      <c r="D48" s="49" t="str">
        <f>IFERROR(VLOOKUP(A48,基特!$B$6:$L$495,11,0),"")</f>
        <v>いわき市</v>
      </c>
      <c r="E48" s="52" t="str">
        <f>IFERROR(VLOOKUP(A48,基特!$B$6:$L$495,10,0),"")</f>
        <v>４条１項</v>
      </c>
      <c r="F48" s="53">
        <f t="shared" si="7"/>
        <v>92</v>
      </c>
      <c r="G48" s="51" t="str">
        <f>IFERROR(VLOOKUP(F48,基特!$B$6:$L$495,8,0),"")</f>
        <v>千葉県</v>
      </c>
      <c r="H48" s="49" t="str">
        <f t="shared" si="3"/>
        <v/>
      </c>
      <c r="I48" s="49" t="str">
        <f>IFERROR(VLOOKUP(F48,基特!$B$6:$L$495,11,0),"")</f>
        <v>佐倉市</v>
      </c>
      <c r="J48" s="52" t="str">
        <f>IFERROR(VLOOKUP(F48,基特!$B$6:$L$495,10,0),"")</f>
        <v>４条２項</v>
      </c>
      <c r="K48" s="53">
        <f t="shared" si="8"/>
        <v>142</v>
      </c>
      <c r="L48" s="51" t="str">
        <f>IFERROR(VLOOKUP(K48,基特!$B$6:$L$495,8,0),"")</f>
        <v>神奈川県</v>
      </c>
      <c r="M48" s="49" t="str">
        <f t="shared" si="5"/>
        <v/>
      </c>
      <c r="N48" s="49" t="str">
        <f>IFERROR(VLOOKUP(K48,基特!$B$6:$L$495,11,0),"")</f>
        <v>大和市</v>
      </c>
      <c r="O48" s="52" t="str">
        <f>IFERROR(VLOOKUP(K48,基特!$B$6:$L$495,10,0),"")</f>
        <v>４条２項</v>
      </c>
    </row>
    <row r="49" spans="1:17" ht="15" customHeight="1" x14ac:dyDescent="0.15">
      <c r="A49" s="53">
        <f t="shared" si="6"/>
        <v>43</v>
      </c>
      <c r="B49" s="51" t="str">
        <f>IFERROR(VLOOKUP(A49,基特!$B$6:$L$495,8,0),"")</f>
        <v>福島県</v>
      </c>
      <c r="C49" s="49" t="str">
        <f t="shared" si="1"/>
        <v/>
      </c>
      <c r="D49" s="49" t="str">
        <f>IFERROR(VLOOKUP(A49,基特!$B$6:$L$495,11,0),"")</f>
        <v>会津若松市</v>
      </c>
      <c r="E49" s="52" t="str">
        <f>IFERROR(VLOOKUP(A49,基特!$B$6:$L$495,10,0),"")</f>
        <v>限特</v>
      </c>
      <c r="F49" s="53">
        <f t="shared" si="7"/>
        <v>93</v>
      </c>
      <c r="G49" s="51" t="str">
        <f>IFERROR(VLOOKUP(F49,基特!$B$6:$L$495,8,0),"")</f>
        <v>千葉県</v>
      </c>
      <c r="H49" s="49" t="str">
        <f t="shared" si="3"/>
        <v/>
      </c>
      <c r="I49" s="49" t="str">
        <f>IFERROR(VLOOKUP(F49,基特!$B$6:$L$495,11,0),"")</f>
        <v>八千代市</v>
      </c>
      <c r="J49" s="52" t="str">
        <f>IFERROR(VLOOKUP(F49,基特!$B$6:$L$495,10,0),"")</f>
        <v>４条２項</v>
      </c>
      <c r="K49" s="53">
        <f t="shared" si="8"/>
        <v>143</v>
      </c>
      <c r="L49" s="51" t="str">
        <f>IFERROR(VLOOKUP(K49,基特!$B$6:$L$495,8,0),"")</f>
        <v>新潟県</v>
      </c>
      <c r="M49" s="49" t="str">
        <f t="shared" si="5"/>
        <v>新潟県</v>
      </c>
      <c r="N49" s="49" t="str">
        <f>IFERROR(VLOOKUP(K49,基特!$B$6:$L$495,11,0),"")</f>
        <v>新潟県</v>
      </c>
      <c r="O49" s="52" t="str">
        <f>IFERROR(VLOOKUP(K49,基特!$B$6:$L$495,10,0),"")</f>
        <v>都道府県</v>
      </c>
    </row>
    <row r="50" spans="1:17" ht="15" customHeight="1" x14ac:dyDescent="0.15">
      <c r="A50" s="53">
        <f t="shared" si="6"/>
        <v>44</v>
      </c>
      <c r="B50" s="51" t="str">
        <f>IFERROR(VLOOKUP(A50,基特!$B$6:$L$495,8,0),"")</f>
        <v>福島県</v>
      </c>
      <c r="C50" s="49" t="str">
        <f t="shared" si="1"/>
        <v/>
      </c>
      <c r="D50" s="49" t="str">
        <f>IFERROR(VLOOKUP(A50,基特!$B$6:$L$495,11,0),"")</f>
        <v>須賀川市</v>
      </c>
      <c r="E50" s="52" t="str">
        <f>IFERROR(VLOOKUP(A50,基特!$B$6:$L$495,10,0),"")</f>
        <v>限特</v>
      </c>
      <c r="F50" s="53">
        <f t="shared" si="7"/>
        <v>94</v>
      </c>
      <c r="G50" s="51" t="str">
        <f>IFERROR(VLOOKUP(F50,基特!$B$6:$L$495,8,0),"")</f>
        <v>千葉県</v>
      </c>
      <c r="H50" s="49" t="str">
        <f t="shared" si="3"/>
        <v/>
      </c>
      <c r="I50" s="49" t="str">
        <f>IFERROR(VLOOKUP(F50,基特!$B$6:$L$495,11,0),"")</f>
        <v>木更津市</v>
      </c>
      <c r="J50" s="52" t="str">
        <f>IFERROR(VLOOKUP(F50,基特!$B$6:$L$495,10,0),"")</f>
        <v>４条２項</v>
      </c>
      <c r="K50" s="53">
        <f t="shared" si="8"/>
        <v>144</v>
      </c>
      <c r="L50" s="51" t="str">
        <f>IFERROR(VLOOKUP(K50,基特!$B$6:$L$495,8,0),"")</f>
        <v>新潟県</v>
      </c>
      <c r="M50" s="49" t="str">
        <f t="shared" si="5"/>
        <v/>
      </c>
      <c r="N50" s="49" t="str">
        <f>IFERROR(VLOOKUP(K50,基特!$B$6:$L$495,11,0),"")</f>
        <v>新潟市</v>
      </c>
      <c r="O50" s="52" t="str">
        <f>IFERROR(VLOOKUP(K50,基特!$B$6:$L$495,10,0),"")</f>
        <v>政令市</v>
      </c>
    </row>
    <row r="51" spans="1:17" ht="15" customHeight="1" x14ac:dyDescent="0.15">
      <c r="A51" s="53">
        <f t="shared" si="6"/>
        <v>45</v>
      </c>
      <c r="B51" s="51" t="str">
        <f>IFERROR(VLOOKUP(A51,基特!$B$6:$L$495,8,0),"")</f>
        <v>茨城県</v>
      </c>
      <c r="C51" s="49" t="str">
        <f t="shared" si="1"/>
        <v>茨城県</v>
      </c>
      <c r="D51" s="49" t="str">
        <f>IFERROR(VLOOKUP(A51,基特!$B$6:$L$495,11,0),"")</f>
        <v>茨城県</v>
      </c>
      <c r="E51" s="52" t="str">
        <f>IFERROR(VLOOKUP(A51,基特!$B$6:$L$495,10,0),"")</f>
        <v>都道府県</v>
      </c>
      <c r="F51" s="53">
        <f t="shared" si="7"/>
        <v>95</v>
      </c>
      <c r="G51" s="51" t="str">
        <f>IFERROR(VLOOKUP(F51,基特!$B$6:$L$495,8,0),"")</f>
        <v>千葉県</v>
      </c>
      <c r="H51" s="49" t="str">
        <f t="shared" si="3"/>
        <v/>
      </c>
      <c r="I51" s="49" t="str">
        <f>IFERROR(VLOOKUP(F51,基特!$B$6:$L$495,11,0),"")</f>
        <v>成田市</v>
      </c>
      <c r="J51" s="52" t="str">
        <f>IFERROR(VLOOKUP(F51,基特!$B$6:$L$495,10,0),"")</f>
        <v>４条２項</v>
      </c>
      <c r="K51" s="53">
        <f t="shared" si="8"/>
        <v>145</v>
      </c>
      <c r="L51" s="51" t="str">
        <f>IFERROR(VLOOKUP(K51,基特!$B$6:$L$495,8,0),"")</f>
        <v>新潟県</v>
      </c>
      <c r="M51" s="49" t="str">
        <f t="shared" si="5"/>
        <v/>
      </c>
      <c r="N51" s="49" t="str">
        <f>IFERROR(VLOOKUP(K51,基特!$B$6:$L$495,11,0),"")</f>
        <v>長岡市</v>
      </c>
      <c r="O51" s="52" t="str">
        <f>IFERROR(VLOOKUP(K51,基特!$B$6:$L$495,10,0),"")</f>
        <v>４条１項</v>
      </c>
    </row>
    <row r="52" spans="1:17" ht="15" customHeight="1" x14ac:dyDescent="0.15">
      <c r="A52" s="53">
        <f t="shared" si="6"/>
        <v>46</v>
      </c>
      <c r="B52" s="51" t="str">
        <f>IFERROR(VLOOKUP(A52,基特!$B$6:$L$495,8,0),"")</f>
        <v>茨城県</v>
      </c>
      <c r="C52" s="49" t="str">
        <f t="shared" si="1"/>
        <v/>
      </c>
      <c r="D52" s="49" t="str">
        <f>IFERROR(VLOOKUP(A52,基特!$B$6:$L$495,11,0),"")</f>
        <v>日立市</v>
      </c>
      <c r="E52" s="52" t="str">
        <f>IFERROR(VLOOKUP(A52,基特!$B$6:$L$495,10,0),"")</f>
        <v>４条２項</v>
      </c>
      <c r="F52" s="53">
        <f t="shared" si="7"/>
        <v>96</v>
      </c>
      <c r="G52" s="51" t="str">
        <f>IFERROR(VLOOKUP(F52,基特!$B$6:$L$495,8,0),"")</f>
        <v>千葉県</v>
      </c>
      <c r="H52" s="49" t="str">
        <f t="shared" si="3"/>
        <v/>
      </c>
      <c r="I52" s="49" t="str">
        <f>IFERROR(VLOOKUP(F52,基特!$B$6:$L$495,11,0),"")</f>
        <v>習志野市</v>
      </c>
      <c r="J52" s="52" t="str">
        <f>IFERROR(VLOOKUP(F52,基特!$B$6:$L$495,10,0),"")</f>
        <v>４条２項</v>
      </c>
      <c r="K52" s="53">
        <f t="shared" si="8"/>
        <v>146</v>
      </c>
      <c r="L52" s="51" t="str">
        <f>IFERROR(VLOOKUP(K52,基特!$B$6:$L$495,8,0),"")</f>
        <v>新潟県</v>
      </c>
      <c r="M52" s="49" t="str">
        <f t="shared" si="5"/>
        <v/>
      </c>
      <c r="N52" s="49" t="str">
        <f>IFERROR(VLOOKUP(K52,基特!$B$6:$L$495,11,0),"")</f>
        <v>新発田市</v>
      </c>
      <c r="O52" s="52" t="str">
        <f>IFERROR(VLOOKUP(K52,基特!$B$6:$L$495,10,0),"")</f>
        <v>４条２項</v>
      </c>
    </row>
    <row r="53" spans="1:17" ht="15" customHeight="1" x14ac:dyDescent="0.15">
      <c r="A53" s="53">
        <f t="shared" si="6"/>
        <v>47</v>
      </c>
      <c r="B53" s="51" t="str">
        <f>IFERROR(VLOOKUP(A53,基特!$B$6:$L$495,8,0),"")</f>
        <v>茨城県</v>
      </c>
      <c r="C53" s="49" t="str">
        <f t="shared" si="1"/>
        <v/>
      </c>
      <c r="D53" s="49" t="str">
        <f>IFERROR(VLOOKUP(A53,基特!$B$6:$L$495,11,0),"")</f>
        <v>土浦市</v>
      </c>
      <c r="E53" s="52" t="str">
        <f>IFERROR(VLOOKUP(A53,基特!$B$6:$L$495,10,0),"")</f>
        <v>４条２項</v>
      </c>
      <c r="F53" s="53">
        <f t="shared" si="7"/>
        <v>97</v>
      </c>
      <c r="G53" s="51" t="str">
        <f>IFERROR(VLOOKUP(F53,基特!$B$6:$L$495,8,0),"")</f>
        <v>千葉県</v>
      </c>
      <c r="H53" s="49" t="str">
        <f t="shared" si="3"/>
        <v/>
      </c>
      <c r="I53" s="49" t="str">
        <f>IFERROR(VLOOKUP(F53,基特!$B$6:$L$495,11,0),"")</f>
        <v>流山市</v>
      </c>
      <c r="J53" s="52" t="str">
        <f>IFERROR(VLOOKUP(F53,基特!$B$6:$L$495,10,0),"")</f>
        <v>４条２項</v>
      </c>
      <c r="K53" s="53">
        <f t="shared" si="8"/>
        <v>147</v>
      </c>
      <c r="L53" s="51" t="str">
        <f>IFERROR(VLOOKUP(K53,基特!$B$6:$L$495,8,0),"")</f>
        <v>新潟県</v>
      </c>
      <c r="M53" s="49" t="str">
        <f t="shared" si="5"/>
        <v/>
      </c>
      <c r="N53" s="49" t="str">
        <f>IFERROR(VLOOKUP(K53,基特!$B$6:$L$495,11,0),"")</f>
        <v>上越市</v>
      </c>
      <c r="O53" s="52" t="str">
        <f>IFERROR(VLOOKUP(K53,基特!$B$6:$L$495,10,0),"")</f>
        <v>４条２項</v>
      </c>
    </row>
    <row r="54" spans="1:17" ht="15" customHeight="1" x14ac:dyDescent="0.15">
      <c r="A54" s="53">
        <f t="shared" si="6"/>
        <v>48</v>
      </c>
      <c r="B54" s="51" t="str">
        <f>IFERROR(VLOOKUP(A54,基特!$B$6:$L$495,8,0),"")</f>
        <v>茨城県</v>
      </c>
      <c r="C54" s="49" t="str">
        <f t="shared" si="1"/>
        <v/>
      </c>
      <c r="D54" s="49" t="str">
        <f>IFERROR(VLOOKUP(A54,基特!$B$6:$L$495,11,0),"")</f>
        <v>古河市</v>
      </c>
      <c r="E54" s="52" t="str">
        <f>IFERROR(VLOOKUP(A54,基特!$B$6:$L$495,10,0),"")</f>
        <v>４条２項</v>
      </c>
      <c r="F54" s="53">
        <f t="shared" si="7"/>
        <v>98</v>
      </c>
      <c r="G54" s="51" t="str">
        <f>IFERROR(VLOOKUP(F54,基特!$B$6:$L$495,8,0),"")</f>
        <v>千葉県</v>
      </c>
      <c r="H54" s="49" t="str">
        <f t="shared" si="3"/>
        <v/>
      </c>
      <c r="I54" s="49" t="str">
        <f>IFERROR(VLOOKUP(F54,基特!$B$6:$L$495,11,0),"")</f>
        <v>我孫子市</v>
      </c>
      <c r="J54" s="52" t="str">
        <f>IFERROR(VLOOKUP(F54,基特!$B$6:$L$495,10,0),"")</f>
        <v>４条２項</v>
      </c>
      <c r="K54" s="53">
        <f t="shared" si="8"/>
        <v>148</v>
      </c>
      <c r="L54" s="51" t="str">
        <f>IFERROR(VLOOKUP(K54,基特!$B$6:$L$495,8,0),"")</f>
        <v>富山県</v>
      </c>
      <c r="M54" s="49" t="str">
        <f t="shared" si="5"/>
        <v>富山県</v>
      </c>
      <c r="N54" s="49" t="str">
        <f>IFERROR(VLOOKUP(K54,基特!$B$6:$L$495,11,0),"")</f>
        <v>富山県</v>
      </c>
      <c r="O54" s="52" t="str">
        <f>IFERROR(VLOOKUP(K54,基特!$B$6:$L$495,10,0),"")</f>
        <v>都道府県</v>
      </c>
    </row>
    <row r="55" spans="1:17" ht="15" customHeight="1" x14ac:dyDescent="0.15">
      <c r="A55" s="53">
        <f t="shared" si="6"/>
        <v>49</v>
      </c>
      <c r="B55" s="51" t="str">
        <f>IFERROR(VLOOKUP(A55,基特!$B$6:$L$495,8,0),"")</f>
        <v>茨城県</v>
      </c>
      <c r="C55" s="49" t="str">
        <f t="shared" si="1"/>
        <v/>
      </c>
      <c r="D55" s="49" t="str">
        <f>IFERROR(VLOOKUP(A55,基特!$B$6:$L$495,11,0),"")</f>
        <v>取手市</v>
      </c>
      <c r="E55" s="52" t="str">
        <f>IFERROR(VLOOKUP(A55,基特!$B$6:$L$495,10,0),"")</f>
        <v>４条２項</v>
      </c>
      <c r="F55" s="53">
        <f t="shared" si="7"/>
        <v>99</v>
      </c>
      <c r="G55" s="51" t="str">
        <f>IFERROR(VLOOKUP(F55,基特!$B$6:$L$495,8,0),"")</f>
        <v>千葉県</v>
      </c>
      <c r="H55" s="49" t="str">
        <f t="shared" si="3"/>
        <v/>
      </c>
      <c r="I55" s="49" t="str">
        <f>IFERROR(VLOOKUP(F55,基特!$B$6:$L$495,11,0),"")</f>
        <v>浦安市</v>
      </c>
      <c r="J55" s="52" t="str">
        <f>IFERROR(VLOOKUP(F55,基特!$B$6:$L$495,10,0),"")</f>
        <v>４条２項</v>
      </c>
      <c r="K55" s="53">
        <f t="shared" si="8"/>
        <v>149</v>
      </c>
      <c r="L55" s="51" t="str">
        <f>IFERROR(VLOOKUP(K55,基特!$B$6:$L$495,8,0),"")</f>
        <v>富山県</v>
      </c>
      <c r="M55" s="49" t="str">
        <f t="shared" si="5"/>
        <v/>
      </c>
      <c r="N55" s="49" t="str">
        <f>IFERROR(VLOOKUP(K55,基特!$B$6:$L$495,11,0),"")</f>
        <v>富山市</v>
      </c>
      <c r="O55" s="52" t="str">
        <f>IFERROR(VLOOKUP(K55,基特!$B$6:$L$495,10,0),"")</f>
        <v>４条１項</v>
      </c>
    </row>
    <row r="56" spans="1:17" ht="15" customHeight="1" x14ac:dyDescent="0.15">
      <c r="A56" s="53">
        <f t="shared" si="6"/>
        <v>50</v>
      </c>
      <c r="B56" s="51" t="str">
        <f>IFERROR(VLOOKUP(A56,基特!$B$6:$L$495,8,0),"")</f>
        <v>茨城県</v>
      </c>
      <c r="C56" s="49" t="str">
        <f t="shared" si="1"/>
        <v/>
      </c>
      <c r="D56" s="49" t="str">
        <f>IFERROR(VLOOKUP(A56,基特!$B$6:$L$495,11,0),"")</f>
        <v>つくば市</v>
      </c>
      <c r="E56" s="52" t="str">
        <f>IFERROR(VLOOKUP(A56,基特!$B$6:$L$495,10,0),"")</f>
        <v>４条２項</v>
      </c>
      <c r="F56" s="53">
        <f t="shared" si="7"/>
        <v>100</v>
      </c>
      <c r="G56" s="51" t="str">
        <f>IFERROR(VLOOKUP(F56,基特!$B$6:$L$495,8,0),"")</f>
        <v>千葉県</v>
      </c>
      <c r="H56" s="49" t="str">
        <f t="shared" si="3"/>
        <v/>
      </c>
      <c r="I56" s="49" t="str">
        <f>IFERROR(VLOOKUP(F56,基特!$B$6:$L$495,11,0),"")</f>
        <v>野田市</v>
      </c>
      <c r="J56" s="52" t="str">
        <f>IFERROR(VLOOKUP(F56,基特!$B$6:$L$495,10,0),"")</f>
        <v>限特</v>
      </c>
      <c r="K56" s="53">
        <f t="shared" si="8"/>
        <v>150</v>
      </c>
      <c r="L56" s="51" t="str">
        <f>IFERROR(VLOOKUP(K56,基特!$B$6:$L$495,8,0),"")</f>
        <v>石川県</v>
      </c>
      <c r="M56" s="49" t="str">
        <f t="shared" si="5"/>
        <v>石川県</v>
      </c>
      <c r="N56" s="49" t="str">
        <f>IFERROR(VLOOKUP(K56,基特!$B$6:$L$495,11,0),"")</f>
        <v>石川県</v>
      </c>
      <c r="O56" s="52" t="str">
        <f>IFERROR(VLOOKUP(K56,基特!$B$6:$L$495,10,0),"")</f>
        <v>都道府県</v>
      </c>
    </row>
    <row r="57" spans="1:17" ht="15" customHeight="1" x14ac:dyDescent="0.15">
      <c r="A57" s="60"/>
      <c r="B57" s="61"/>
      <c r="C57" s="62"/>
      <c r="D57" s="63"/>
      <c r="E57" s="63"/>
      <c r="F57" s="64"/>
      <c r="G57" s="65"/>
      <c r="H57" s="62"/>
      <c r="I57" s="62"/>
      <c r="J57" s="63"/>
      <c r="K57" s="64"/>
      <c r="L57" s="65"/>
      <c r="M57" s="62"/>
      <c r="N57" s="62"/>
      <c r="O57" s="66"/>
    </row>
    <row r="58" spans="1:17" s="90" customFormat="1" ht="30" customHeight="1" x14ac:dyDescent="0.15">
      <c r="A58" s="467" t="s">
        <v>832</v>
      </c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9"/>
    </row>
    <row r="59" spans="1:17" x14ac:dyDescent="0.15">
      <c r="A59" s="70" t="s">
        <v>829</v>
      </c>
      <c r="B59" s="71" t="s">
        <v>838</v>
      </c>
      <c r="C59" s="71" t="s">
        <v>827</v>
      </c>
      <c r="D59" s="71" t="s">
        <v>831</v>
      </c>
      <c r="E59" s="72" t="s">
        <v>826</v>
      </c>
      <c r="F59" s="70" t="s">
        <v>837</v>
      </c>
      <c r="G59" s="71" t="s">
        <v>838</v>
      </c>
      <c r="H59" s="71" t="s">
        <v>827</v>
      </c>
      <c r="I59" s="71" t="s">
        <v>830</v>
      </c>
      <c r="J59" s="72" t="s">
        <v>826</v>
      </c>
      <c r="K59" s="70" t="s">
        <v>837</v>
      </c>
      <c r="L59" s="71" t="s">
        <v>838</v>
      </c>
      <c r="M59" s="71" t="s">
        <v>827</v>
      </c>
      <c r="N59" s="71" t="s">
        <v>830</v>
      </c>
      <c r="O59" s="72" t="s">
        <v>826</v>
      </c>
    </row>
    <row r="60" spans="1:17" ht="15" customHeight="1" x14ac:dyDescent="0.15">
      <c r="A60" s="53">
        <v>151</v>
      </c>
      <c r="B60" s="51" t="str">
        <f>IFERROR(VLOOKUP(A60,基特!$B$6:$L$495,8,0),"")</f>
        <v>石川県</v>
      </c>
      <c r="C60" s="49" t="str">
        <f>IFERROR(IF(B60=B59,"",B60),"")</f>
        <v>石川県</v>
      </c>
      <c r="D60" s="49" t="str">
        <f>IFERROR(VLOOKUP(A60,基特!$B$6:$L$495,11,0),"")</f>
        <v>加賀市</v>
      </c>
      <c r="E60" s="54" t="str">
        <f>IFERROR(VLOOKUP(A60,基特!$B$6:$L$495,10,0),"")</f>
        <v>４条２項</v>
      </c>
      <c r="F60" s="53">
        <f>A109+1</f>
        <v>201</v>
      </c>
      <c r="G60" s="51" t="str">
        <f>IFERROR(VLOOKUP(F60,基特!$B$6:$L$495,8,0),"")</f>
        <v>三重県</v>
      </c>
      <c r="H60" s="49" t="str">
        <f>IFERROR(IF(G60=G59,"",G60),"")</f>
        <v>三重県</v>
      </c>
      <c r="I60" s="49" t="str">
        <f>IFERROR(VLOOKUP(F60,基特!$B$6:$L$495,11,0),"")</f>
        <v>松阪市</v>
      </c>
      <c r="J60" s="52" t="str">
        <f>IFERROR(VLOOKUP(F60,基特!$B$6:$L$495,10,0),"")</f>
        <v>４条２項</v>
      </c>
      <c r="K60" s="53">
        <f>F109+1</f>
        <v>251</v>
      </c>
      <c r="L60" s="51" t="str">
        <f>IFERROR(VLOOKUP(K60,基特!$B$6:$L$495,8,0),"")</f>
        <v>島根県</v>
      </c>
      <c r="M60" s="49" t="str">
        <f>IFERROR(IF(L60=L59,"",L60),"")</f>
        <v>島根県</v>
      </c>
      <c r="N60" s="49" t="str">
        <f>IFERROR(VLOOKUP(K60,基特!$B$6:$L$495,11,0),"")</f>
        <v>益田市</v>
      </c>
      <c r="O60" s="52" t="str">
        <f>IFERROR(VLOOKUP(K60,基特!$B$6:$L$495,10,0),"")</f>
        <v>限特</v>
      </c>
    </row>
    <row r="61" spans="1:17" ht="15" customHeight="1" x14ac:dyDescent="0.15">
      <c r="A61" s="53">
        <f t="shared" ref="A61:A92" si="9">A60+1</f>
        <v>152</v>
      </c>
      <c r="B61" s="51" t="str">
        <f>IFERROR(VLOOKUP(A61,基特!$B$6:$L$495,8,0),"")</f>
        <v>石川県</v>
      </c>
      <c r="C61" s="49" t="str">
        <f t="shared" ref="C61:C109" si="10">IFERROR(IF(B61=B60,"",B61),"")</f>
        <v/>
      </c>
      <c r="D61" s="49" t="str">
        <f>IFERROR(VLOOKUP(A61,基特!$B$6:$L$495,11,0),"")</f>
        <v>能美市</v>
      </c>
      <c r="E61" s="52" t="str">
        <f>IFERROR(VLOOKUP(A61,基特!$B$6:$L$495,10,0),"")</f>
        <v>限特</v>
      </c>
      <c r="F61" s="53">
        <f t="shared" ref="F61:F92" si="11">F60+1</f>
        <v>202</v>
      </c>
      <c r="G61" s="51" t="str">
        <f>IFERROR(VLOOKUP(F61,基特!$B$6:$L$495,8,0),"")</f>
        <v>三重県</v>
      </c>
      <c r="H61" s="49" t="str">
        <f t="shared" ref="H61:H109" si="12">IFERROR(IF(G61=G60,"",G61),"")</f>
        <v/>
      </c>
      <c r="I61" s="49" t="str">
        <f>IFERROR(VLOOKUP(F61,基特!$B$6:$L$495,11,0),"")</f>
        <v>桑名市</v>
      </c>
      <c r="J61" s="52" t="str">
        <f>IFERROR(VLOOKUP(F61,基特!$B$6:$L$495,10,0),"")</f>
        <v>４条２項</v>
      </c>
      <c r="K61" s="53">
        <f t="shared" ref="K61:K92" si="13">K60+1</f>
        <v>252</v>
      </c>
      <c r="L61" s="51" t="str">
        <f>IFERROR(VLOOKUP(K61,基特!$B$6:$L$495,8,0),"")</f>
        <v>島根県</v>
      </c>
      <c r="M61" s="49" t="str">
        <f t="shared" ref="M61:M109" si="14">IFERROR(IF(L61=L60,"",L61),"")</f>
        <v/>
      </c>
      <c r="N61" s="49" t="str">
        <f>IFERROR(VLOOKUP(K61,基特!$B$6:$L$495,11,0),"")</f>
        <v>大田市</v>
      </c>
      <c r="O61" s="52" t="str">
        <f>IFERROR(VLOOKUP(K61,基特!$B$6:$L$495,10,0),"")</f>
        <v>限特</v>
      </c>
    </row>
    <row r="62" spans="1:17" ht="15" customHeight="1" x14ac:dyDescent="0.15">
      <c r="A62" s="53">
        <f t="shared" si="9"/>
        <v>153</v>
      </c>
      <c r="B62" s="51" t="str">
        <f>IFERROR(VLOOKUP(A62,基特!$B$6:$L$495,8,0),"")</f>
        <v>福井県</v>
      </c>
      <c r="C62" s="49" t="str">
        <f t="shared" si="10"/>
        <v>福井県</v>
      </c>
      <c r="D62" s="49" t="str">
        <f>IFERROR(VLOOKUP(A62,基特!$B$6:$L$495,11,0),"")</f>
        <v>福井県</v>
      </c>
      <c r="E62" s="52" t="str">
        <f>IFERROR(VLOOKUP(A62,基特!$B$6:$L$495,10,0),"")</f>
        <v>都道府県</v>
      </c>
      <c r="F62" s="53">
        <f t="shared" si="11"/>
        <v>203</v>
      </c>
      <c r="G62" s="51" t="str">
        <f>IFERROR(VLOOKUP(F62,基特!$B$6:$L$495,8,0),"")</f>
        <v>三重県</v>
      </c>
      <c r="H62" s="49" t="str">
        <f t="shared" si="12"/>
        <v/>
      </c>
      <c r="I62" s="49" t="str">
        <f>IFERROR(VLOOKUP(F62,基特!$B$6:$L$495,11,0),"")</f>
        <v>鈴鹿市</v>
      </c>
      <c r="J62" s="52" t="str">
        <f>IFERROR(VLOOKUP(F62,基特!$B$6:$L$495,10,0),"")</f>
        <v>４条２項</v>
      </c>
      <c r="K62" s="53">
        <f t="shared" si="13"/>
        <v>253</v>
      </c>
      <c r="L62" s="51" t="str">
        <f>IFERROR(VLOOKUP(K62,基特!$B$6:$L$495,8,0),"")</f>
        <v>島根県</v>
      </c>
      <c r="M62" s="49" t="str">
        <f t="shared" si="14"/>
        <v/>
      </c>
      <c r="N62" s="49" t="str">
        <f>IFERROR(VLOOKUP(K62,基特!$B$6:$L$495,11,0),"")</f>
        <v>雲南市</v>
      </c>
      <c r="O62" s="52" t="str">
        <f>IFERROR(VLOOKUP(K62,基特!$B$6:$L$495,10,0),"")</f>
        <v>限特</v>
      </c>
      <c r="Q62" s="50"/>
    </row>
    <row r="63" spans="1:17" ht="15" customHeight="1" x14ac:dyDescent="0.15">
      <c r="A63" s="53">
        <f t="shared" si="9"/>
        <v>154</v>
      </c>
      <c r="B63" s="51" t="str">
        <f>IFERROR(VLOOKUP(A63,基特!$B$6:$L$495,8,0),"")</f>
        <v>福井県</v>
      </c>
      <c r="C63" s="49" t="str">
        <f t="shared" si="10"/>
        <v/>
      </c>
      <c r="D63" s="49" t="str">
        <f>IFERROR(VLOOKUP(A63,基特!$B$6:$L$495,11,0),"")</f>
        <v>福井市</v>
      </c>
      <c r="E63" s="52" t="str">
        <f>IFERROR(VLOOKUP(A63,基特!$B$6:$L$495,10,0),"")</f>
        <v>４条１項</v>
      </c>
      <c r="F63" s="53">
        <f t="shared" si="11"/>
        <v>204</v>
      </c>
      <c r="G63" s="51" t="str">
        <f>IFERROR(VLOOKUP(F63,基特!$B$6:$L$495,8,0),"")</f>
        <v>三重県</v>
      </c>
      <c r="H63" s="49" t="str">
        <f t="shared" si="12"/>
        <v/>
      </c>
      <c r="I63" s="49" t="str">
        <f>IFERROR(VLOOKUP(F63,基特!$B$6:$L$495,11,0),"")</f>
        <v>名張市</v>
      </c>
      <c r="J63" s="52" t="str">
        <f>IFERROR(VLOOKUP(F63,基特!$B$6:$L$495,10,0),"")</f>
        <v>限特</v>
      </c>
      <c r="K63" s="53">
        <f t="shared" si="13"/>
        <v>254</v>
      </c>
      <c r="L63" s="51" t="str">
        <f>IFERROR(VLOOKUP(K63,基特!$B$6:$L$495,8,0),"")</f>
        <v>岡山県</v>
      </c>
      <c r="M63" s="49" t="str">
        <f t="shared" si="14"/>
        <v>岡山県</v>
      </c>
      <c r="N63" s="49" t="str">
        <f>IFERROR(VLOOKUP(K63,基特!$B$6:$L$495,11,0),"")</f>
        <v>岡山県</v>
      </c>
      <c r="O63" s="52" t="str">
        <f>IFERROR(VLOOKUP(K63,基特!$B$6:$L$495,10,0),"")</f>
        <v>都道府県</v>
      </c>
    </row>
    <row r="64" spans="1:17" ht="15" customHeight="1" x14ac:dyDescent="0.15">
      <c r="A64" s="53">
        <f t="shared" si="9"/>
        <v>155</v>
      </c>
      <c r="B64" s="51" t="str">
        <f>IFERROR(VLOOKUP(A64,基特!$B$6:$L$495,8,0),"")</f>
        <v>山梨県</v>
      </c>
      <c r="C64" s="49" t="str">
        <f t="shared" si="10"/>
        <v>山梨県</v>
      </c>
      <c r="D64" s="49" t="str">
        <f>IFERROR(VLOOKUP(A64,基特!$B$6:$L$495,11,0),"")</f>
        <v>山梨県</v>
      </c>
      <c r="E64" s="52" t="str">
        <f>IFERROR(VLOOKUP(A64,基特!$B$6:$L$495,10,0),"")</f>
        <v>都道府県</v>
      </c>
      <c r="F64" s="53">
        <f t="shared" si="11"/>
        <v>205</v>
      </c>
      <c r="G64" s="51" t="str">
        <f>IFERROR(VLOOKUP(F64,基特!$B$6:$L$495,8,0),"")</f>
        <v>滋賀県</v>
      </c>
      <c r="H64" s="49" t="str">
        <f t="shared" si="12"/>
        <v>滋賀県</v>
      </c>
      <c r="I64" s="49" t="str">
        <f>IFERROR(VLOOKUP(F64,基特!$B$6:$L$495,11,0),"")</f>
        <v>滋賀県</v>
      </c>
      <c r="J64" s="52" t="str">
        <f>IFERROR(VLOOKUP(F64,基特!$B$6:$L$495,10,0),"")</f>
        <v>都道府県</v>
      </c>
      <c r="K64" s="53">
        <f t="shared" si="13"/>
        <v>255</v>
      </c>
      <c r="L64" s="51" t="str">
        <f>IFERROR(VLOOKUP(K64,基特!$B$6:$L$495,8,0),"")</f>
        <v>岡山県</v>
      </c>
      <c r="M64" s="49" t="str">
        <f t="shared" si="14"/>
        <v/>
      </c>
      <c r="N64" s="49" t="str">
        <f>IFERROR(VLOOKUP(K64,基特!$B$6:$L$495,11,0),"")</f>
        <v>倉敷市</v>
      </c>
      <c r="O64" s="52" t="str">
        <f>IFERROR(VLOOKUP(K64,基特!$B$6:$L$495,10,0),"")</f>
        <v>４条１項</v>
      </c>
    </row>
    <row r="65" spans="1:15" ht="15" customHeight="1" x14ac:dyDescent="0.15">
      <c r="A65" s="53">
        <f t="shared" si="9"/>
        <v>156</v>
      </c>
      <c r="B65" s="51" t="str">
        <f>IFERROR(VLOOKUP(A65,基特!$B$6:$L$495,8,0),"")</f>
        <v>山梨県</v>
      </c>
      <c r="C65" s="49" t="str">
        <f t="shared" si="10"/>
        <v/>
      </c>
      <c r="D65" s="49" t="str">
        <f>IFERROR(VLOOKUP(A65,基特!$B$6:$L$495,11,0),"")</f>
        <v>甲府市</v>
      </c>
      <c r="E65" s="52" t="str">
        <f>IFERROR(VLOOKUP(A65,基特!$B$6:$L$495,10,0),"")</f>
        <v>４条２項</v>
      </c>
      <c r="F65" s="53">
        <f t="shared" si="11"/>
        <v>206</v>
      </c>
      <c r="G65" s="51" t="str">
        <f>IFERROR(VLOOKUP(F65,基特!$B$6:$L$495,8,0),"")</f>
        <v>滋賀県</v>
      </c>
      <c r="H65" s="49" t="str">
        <f t="shared" si="12"/>
        <v/>
      </c>
      <c r="I65" s="49" t="str">
        <f>IFERROR(VLOOKUP(F65,基特!$B$6:$L$495,11,0),"")</f>
        <v>大津市</v>
      </c>
      <c r="J65" s="52" t="str">
        <f>IFERROR(VLOOKUP(F65,基特!$B$6:$L$495,10,0),"")</f>
        <v>４条１項</v>
      </c>
      <c r="K65" s="53">
        <f t="shared" si="13"/>
        <v>256</v>
      </c>
      <c r="L65" s="51" t="str">
        <f>IFERROR(VLOOKUP(K65,基特!$B$6:$L$495,8,0),"")</f>
        <v>岡山県</v>
      </c>
      <c r="M65" s="49" t="str">
        <f t="shared" si="14"/>
        <v/>
      </c>
      <c r="N65" s="49" t="str">
        <f>IFERROR(VLOOKUP(K65,基特!$B$6:$L$495,11,0),"")</f>
        <v>津山市</v>
      </c>
      <c r="O65" s="52" t="str">
        <f>IFERROR(VLOOKUP(K65,基特!$B$6:$L$495,10,0),"")</f>
        <v>４条２項</v>
      </c>
    </row>
    <row r="66" spans="1:15" ht="15" customHeight="1" x14ac:dyDescent="0.15">
      <c r="A66" s="53">
        <f t="shared" si="9"/>
        <v>157</v>
      </c>
      <c r="B66" s="51" t="str">
        <f>IFERROR(VLOOKUP(A66,基特!$B$6:$L$495,8,0),"")</f>
        <v>長野県</v>
      </c>
      <c r="C66" s="49" t="str">
        <f t="shared" si="10"/>
        <v>長野県</v>
      </c>
      <c r="D66" s="49" t="str">
        <f>IFERROR(VLOOKUP(A66,基特!$B$6:$L$495,11,0),"")</f>
        <v>長野県</v>
      </c>
      <c r="E66" s="52" t="str">
        <f>IFERROR(VLOOKUP(A66,基特!$B$6:$L$495,10,0),"")</f>
        <v>都道府県</v>
      </c>
      <c r="F66" s="53">
        <f t="shared" si="11"/>
        <v>207</v>
      </c>
      <c r="G66" s="51" t="str">
        <f>IFERROR(VLOOKUP(F66,基特!$B$6:$L$495,8,0),"")</f>
        <v>滋賀県</v>
      </c>
      <c r="H66" s="49" t="str">
        <f t="shared" si="12"/>
        <v/>
      </c>
      <c r="I66" s="49" t="str">
        <f>IFERROR(VLOOKUP(F66,基特!$B$6:$L$495,11,0),"")</f>
        <v>彦根市</v>
      </c>
      <c r="J66" s="52" t="str">
        <f>IFERROR(VLOOKUP(F66,基特!$B$6:$L$495,10,0),"")</f>
        <v>４条２項</v>
      </c>
      <c r="K66" s="53">
        <f t="shared" si="13"/>
        <v>257</v>
      </c>
      <c r="L66" s="51" t="str">
        <f>IFERROR(VLOOKUP(K66,基特!$B$6:$L$495,8,0),"")</f>
        <v>岡山県</v>
      </c>
      <c r="M66" s="49" t="str">
        <f t="shared" si="14"/>
        <v/>
      </c>
      <c r="N66" s="49" t="str">
        <f>IFERROR(VLOOKUP(K66,基特!$B$6:$L$495,11,0),"")</f>
        <v>玉野市</v>
      </c>
      <c r="O66" s="52" t="str">
        <f>IFERROR(VLOOKUP(K66,基特!$B$6:$L$495,10,0),"")</f>
        <v>４条２項</v>
      </c>
    </row>
    <row r="67" spans="1:15" ht="15" customHeight="1" x14ac:dyDescent="0.15">
      <c r="A67" s="53">
        <f t="shared" si="9"/>
        <v>158</v>
      </c>
      <c r="B67" s="51" t="str">
        <f>IFERROR(VLOOKUP(A67,基特!$B$6:$L$495,8,0),"")</f>
        <v>長野県</v>
      </c>
      <c r="C67" s="49" t="str">
        <f t="shared" si="10"/>
        <v/>
      </c>
      <c r="D67" s="49" t="str">
        <f>IFERROR(VLOOKUP(A67,基特!$B$6:$L$495,11,0),"")</f>
        <v>長野市</v>
      </c>
      <c r="E67" s="52" t="str">
        <f>IFERROR(VLOOKUP(A67,基特!$B$6:$L$495,10,0),"")</f>
        <v>４条１項</v>
      </c>
      <c r="F67" s="53">
        <f t="shared" si="11"/>
        <v>208</v>
      </c>
      <c r="G67" s="51" t="str">
        <f>IFERROR(VLOOKUP(F67,基特!$B$6:$L$495,8,0),"")</f>
        <v>滋賀県</v>
      </c>
      <c r="H67" s="49" t="str">
        <f t="shared" si="12"/>
        <v/>
      </c>
      <c r="I67" s="49" t="str">
        <f>IFERROR(VLOOKUP(F67,基特!$B$6:$L$495,11,0),"")</f>
        <v>長浜市</v>
      </c>
      <c r="J67" s="52" t="str">
        <f>IFERROR(VLOOKUP(F67,基特!$B$6:$L$495,10,0),"")</f>
        <v>４条２項</v>
      </c>
      <c r="K67" s="53">
        <f t="shared" si="13"/>
        <v>258</v>
      </c>
      <c r="L67" s="51" t="str">
        <f>IFERROR(VLOOKUP(K67,基特!$B$6:$L$495,8,0),"")</f>
        <v>岡山県</v>
      </c>
      <c r="M67" s="49" t="str">
        <f t="shared" si="14"/>
        <v/>
      </c>
      <c r="N67" s="49" t="str">
        <f>IFERROR(VLOOKUP(K67,基特!$B$6:$L$495,11,0),"")</f>
        <v>総社市</v>
      </c>
      <c r="O67" s="52" t="str">
        <f>IFERROR(VLOOKUP(K67,基特!$B$6:$L$495,10,0),"")</f>
        <v>４条２項</v>
      </c>
    </row>
    <row r="68" spans="1:15" ht="15" customHeight="1" x14ac:dyDescent="0.15">
      <c r="A68" s="53">
        <f t="shared" si="9"/>
        <v>159</v>
      </c>
      <c r="B68" s="51" t="str">
        <f>IFERROR(VLOOKUP(A68,基特!$B$6:$L$495,8,0),"")</f>
        <v>長野県</v>
      </c>
      <c r="C68" s="49" t="str">
        <f t="shared" si="10"/>
        <v/>
      </c>
      <c r="D68" s="49" t="str">
        <f>IFERROR(VLOOKUP(A68,基特!$B$6:$L$495,11,0),"")</f>
        <v>松本市</v>
      </c>
      <c r="E68" s="52" t="str">
        <f>IFERROR(VLOOKUP(A68,基特!$B$6:$L$495,10,0),"")</f>
        <v>４条２項</v>
      </c>
      <c r="F68" s="53">
        <f t="shared" si="11"/>
        <v>209</v>
      </c>
      <c r="G68" s="51" t="str">
        <f>IFERROR(VLOOKUP(F68,基特!$B$6:$L$495,8,0),"")</f>
        <v>滋賀県</v>
      </c>
      <c r="H68" s="49" t="str">
        <f t="shared" si="12"/>
        <v/>
      </c>
      <c r="I68" s="49" t="str">
        <f>IFERROR(VLOOKUP(F68,基特!$B$6:$L$495,11,0),"")</f>
        <v>近江八幡市</v>
      </c>
      <c r="J68" s="52" t="str">
        <f>IFERROR(VLOOKUP(F68,基特!$B$6:$L$495,10,0),"")</f>
        <v>４条２項</v>
      </c>
      <c r="K68" s="53">
        <f t="shared" si="13"/>
        <v>259</v>
      </c>
      <c r="L68" s="51" t="str">
        <f>IFERROR(VLOOKUP(K68,基特!$B$6:$L$495,8,0),"")</f>
        <v>岡山県</v>
      </c>
      <c r="M68" s="49" t="str">
        <f t="shared" si="14"/>
        <v/>
      </c>
      <c r="N68" s="49" t="str">
        <f>IFERROR(VLOOKUP(K68,基特!$B$6:$L$495,11,0),"")</f>
        <v>新見市</v>
      </c>
      <c r="O68" s="52" t="str">
        <f>IFERROR(VLOOKUP(K68,基特!$B$6:$L$495,10,0),"")</f>
        <v>４条２項</v>
      </c>
    </row>
    <row r="69" spans="1:15" ht="15" customHeight="1" x14ac:dyDescent="0.15">
      <c r="A69" s="53">
        <f t="shared" si="9"/>
        <v>160</v>
      </c>
      <c r="B69" s="51" t="str">
        <f>IFERROR(VLOOKUP(A69,基特!$B$6:$L$495,8,0),"")</f>
        <v>長野県</v>
      </c>
      <c r="C69" s="49" t="str">
        <f t="shared" si="10"/>
        <v/>
      </c>
      <c r="D69" s="49" t="str">
        <f>IFERROR(VLOOKUP(A69,基特!$B$6:$L$495,11,0),"")</f>
        <v>諏訪市</v>
      </c>
      <c r="E69" s="52" t="str">
        <f>IFERROR(VLOOKUP(A69,基特!$B$6:$L$495,10,0),"")</f>
        <v>限特</v>
      </c>
      <c r="F69" s="53">
        <f t="shared" si="11"/>
        <v>210</v>
      </c>
      <c r="G69" s="51" t="str">
        <f>IFERROR(VLOOKUP(F69,基特!$B$6:$L$495,8,0),"")</f>
        <v>滋賀県</v>
      </c>
      <c r="H69" s="49" t="str">
        <f t="shared" si="12"/>
        <v/>
      </c>
      <c r="I69" s="49" t="str">
        <f>IFERROR(VLOOKUP(F69,基特!$B$6:$L$495,11,0),"")</f>
        <v>草津市</v>
      </c>
      <c r="J69" s="52" t="str">
        <f>IFERROR(VLOOKUP(F69,基特!$B$6:$L$495,10,0),"")</f>
        <v>４条２項</v>
      </c>
      <c r="K69" s="53">
        <f t="shared" si="13"/>
        <v>260</v>
      </c>
      <c r="L69" s="51" t="str">
        <f>IFERROR(VLOOKUP(K69,基特!$B$6:$L$495,8,0),"")</f>
        <v>岡山県</v>
      </c>
      <c r="M69" s="49" t="str">
        <f t="shared" si="14"/>
        <v/>
      </c>
      <c r="N69" s="49" t="str">
        <f>IFERROR(VLOOKUP(K69,基特!$B$6:$L$495,11,0),"")</f>
        <v>笠岡市</v>
      </c>
      <c r="O69" s="52" t="str">
        <f>IFERROR(VLOOKUP(K69,基特!$B$6:$L$495,10,0),"")</f>
        <v>４条２項</v>
      </c>
    </row>
    <row r="70" spans="1:15" ht="15" customHeight="1" x14ac:dyDescent="0.15">
      <c r="A70" s="53">
        <f t="shared" si="9"/>
        <v>161</v>
      </c>
      <c r="B70" s="51" t="str">
        <f>IFERROR(VLOOKUP(A70,基特!$B$6:$L$495,8,0),"")</f>
        <v>長野県</v>
      </c>
      <c r="C70" s="49" t="str">
        <f t="shared" si="10"/>
        <v/>
      </c>
      <c r="D70" s="49" t="str">
        <f>IFERROR(VLOOKUP(A70,基特!$B$6:$L$495,11,0),"")</f>
        <v>塩尻市</v>
      </c>
      <c r="E70" s="52" t="str">
        <f>IFERROR(VLOOKUP(A70,基特!$B$6:$L$495,10,0),"")</f>
        <v>限特</v>
      </c>
      <c r="F70" s="53">
        <f t="shared" si="11"/>
        <v>211</v>
      </c>
      <c r="G70" s="51" t="str">
        <f>IFERROR(VLOOKUP(F70,基特!$B$6:$L$495,8,0),"")</f>
        <v>滋賀県</v>
      </c>
      <c r="H70" s="49" t="str">
        <f t="shared" si="12"/>
        <v/>
      </c>
      <c r="I70" s="49" t="str">
        <f>IFERROR(VLOOKUP(F70,基特!$B$6:$L$495,11,0),"")</f>
        <v>守山市</v>
      </c>
      <c r="J70" s="52" t="str">
        <f>IFERROR(VLOOKUP(F70,基特!$B$6:$L$495,10,0),"")</f>
        <v>４条２項</v>
      </c>
      <c r="K70" s="53">
        <f t="shared" si="13"/>
        <v>261</v>
      </c>
      <c r="L70" s="51" t="str">
        <f>IFERROR(VLOOKUP(K70,基特!$B$6:$L$495,8,0),"")</f>
        <v>広島県</v>
      </c>
      <c r="M70" s="49" t="str">
        <f t="shared" si="14"/>
        <v>広島県</v>
      </c>
      <c r="N70" s="49" t="str">
        <f>IFERROR(VLOOKUP(K70,基特!$B$6:$L$495,11,0),"")</f>
        <v>広島県</v>
      </c>
      <c r="O70" s="52" t="str">
        <f>IFERROR(VLOOKUP(K70,基特!$B$6:$L$495,10,0),"")</f>
        <v>都道府県</v>
      </c>
    </row>
    <row r="71" spans="1:15" ht="15" customHeight="1" x14ac:dyDescent="0.15">
      <c r="A71" s="53">
        <f t="shared" si="9"/>
        <v>162</v>
      </c>
      <c r="B71" s="51" t="str">
        <f>IFERROR(VLOOKUP(A71,基特!$B$6:$L$495,8,0),"")</f>
        <v>岐阜県</v>
      </c>
      <c r="C71" s="49" t="str">
        <f t="shared" si="10"/>
        <v>岐阜県</v>
      </c>
      <c r="D71" s="49" t="str">
        <f>IFERROR(VLOOKUP(A71,基特!$B$6:$L$495,11,0),"")</f>
        <v>岐阜県</v>
      </c>
      <c r="E71" s="52" t="str">
        <f>IFERROR(VLOOKUP(A71,基特!$B$6:$L$495,10,0),"")</f>
        <v>都道府県</v>
      </c>
      <c r="F71" s="53">
        <f t="shared" si="11"/>
        <v>212</v>
      </c>
      <c r="G71" s="51" t="str">
        <f>IFERROR(VLOOKUP(F71,基特!$B$6:$L$495,8,0),"")</f>
        <v>滋賀県</v>
      </c>
      <c r="H71" s="49" t="str">
        <f t="shared" si="12"/>
        <v/>
      </c>
      <c r="I71" s="49" t="str">
        <f>IFERROR(VLOOKUP(F71,基特!$B$6:$L$495,11,0),"")</f>
        <v>東近江市</v>
      </c>
      <c r="J71" s="52" t="str">
        <f>IFERROR(VLOOKUP(F71,基特!$B$6:$L$495,10,0),"")</f>
        <v>４条２項</v>
      </c>
      <c r="K71" s="53">
        <f t="shared" si="13"/>
        <v>262</v>
      </c>
      <c r="L71" s="51" t="str">
        <f>IFERROR(VLOOKUP(K71,基特!$B$6:$L$495,8,0),"")</f>
        <v>広島県</v>
      </c>
      <c r="M71" s="49" t="str">
        <f t="shared" si="14"/>
        <v/>
      </c>
      <c r="N71" s="49" t="str">
        <f>IFERROR(VLOOKUP(K71,基特!$B$6:$L$495,11,0),"")</f>
        <v>広島市</v>
      </c>
      <c r="O71" s="52" t="str">
        <f>IFERROR(VLOOKUP(K71,基特!$B$6:$L$495,10,0),"")</f>
        <v>政令市</v>
      </c>
    </row>
    <row r="72" spans="1:15" ht="15" customHeight="1" x14ac:dyDescent="0.15">
      <c r="A72" s="53">
        <f t="shared" si="9"/>
        <v>163</v>
      </c>
      <c r="B72" s="51" t="str">
        <f>IFERROR(VLOOKUP(A72,基特!$B$6:$L$495,8,0),"")</f>
        <v>岐阜県</v>
      </c>
      <c r="C72" s="49" t="str">
        <f t="shared" si="10"/>
        <v/>
      </c>
      <c r="D72" s="49" t="str">
        <f>IFERROR(VLOOKUP(A72,基特!$B$6:$L$495,11,0),"")</f>
        <v>岐阜市</v>
      </c>
      <c r="E72" s="52" t="str">
        <f>IFERROR(VLOOKUP(A72,基特!$B$6:$L$495,10,0),"")</f>
        <v>４条１項</v>
      </c>
      <c r="F72" s="53">
        <f t="shared" si="11"/>
        <v>213</v>
      </c>
      <c r="G72" s="51" t="str">
        <f>IFERROR(VLOOKUP(F72,基特!$B$6:$L$495,8,0),"")</f>
        <v>京都府</v>
      </c>
      <c r="H72" s="49" t="str">
        <f t="shared" si="12"/>
        <v>京都府</v>
      </c>
      <c r="I72" s="49" t="str">
        <f>IFERROR(VLOOKUP(F72,基特!$B$6:$L$495,11,0),"")</f>
        <v>京都府</v>
      </c>
      <c r="J72" s="52" t="str">
        <f>IFERROR(VLOOKUP(F72,基特!$B$6:$L$495,10,0),"")</f>
        <v>都道府県</v>
      </c>
      <c r="K72" s="53">
        <f t="shared" si="13"/>
        <v>263</v>
      </c>
      <c r="L72" s="51" t="str">
        <f>IFERROR(VLOOKUP(K72,基特!$B$6:$L$495,8,0),"")</f>
        <v>広島県</v>
      </c>
      <c r="M72" s="49" t="str">
        <f t="shared" si="14"/>
        <v/>
      </c>
      <c r="N72" s="49" t="str">
        <f>IFERROR(VLOOKUP(K72,基特!$B$6:$L$495,11,0),"")</f>
        <v>福山市</v>
      </c>
      <c r="O72" s="52" t="str">
        <f>IFERROR(VLOOKUP(K72,基特!$B$6:$L$495,10,0),"")</f>
        <v>４条１項</v>
      </c>
    </row>
    <row r="73" spans="1:15" ht="15" customHeight="1" x14ac:dyDescent="0.15">
      <c r="A73" s="53">
        <f t="shared" si="9"/>
        <v>164</v>
      </c>
      <c r="B73" s="51" t="str">
        <f>IFERROR(VLOOKUP(A73,基特!$B$6:$L$495,8,0),"")</f>
        <v>岐阜県</v>
      </c>
      <c r="C73" s="49" t="str">
        <f t="shared" si="10"/>
        <v/>
      </c>
      <c r="D73" s="49" t="str">
        <f>IFERROR(VLOOKUP(A73,基特!$B$6:$L$495,11,0),"")</f>
        <v>大垣市</v>
      </c>
      <c r="E73" s="52" t="str">
        <f>IFERROR(VLOOKUP(A73,基特!$B$6:$L$495,10,0),"")</f>
        <v>４条２項</v>
      </c>
      <c r="F73" s="53">
        <f t="shared" si="11"/>
        <v>214</v>
      </c>
      <c r="G73" s="51" t="str">
        <f>IFERROR(VLOOKUP(F73,基特!$B$6:$L$495,8,0),"")</f>
        <v>京都府</v>
      </c>
      <c r="H73" s="49" t="str">
        <f t="shared" si="12"/>
        <v/>
      </c>
      <c r="I73" s="49" t="str">
        <f>IFERROR(VLOOKUP(F73,基特!$B$6:$L$495,11,0),"")</f>
        <v>京都市</v>
      </c>
      <c r="J73" s="52" t="str">
        <f>IFERROR(VLOOKUP(F73,基特!$B$6:$L$495,10,0),"")</f>
        <v>政令市</v>
      </c>
      <c r="K73" s="53">
        <f t="shared" si="13"/>
        <v>264</v>
      </c>
      <c r="L73" s="51" t="str">
        <f>IFERROR(VLOOKUP(K73,基特!$B$6:$L$495,8,0),"")</f>
        <v>広島県</v>
      </c>
      <c r="M73" s="49" t="str">
        <f t="shared" si="14"/>
        <v/>
      </c>
      <c r="N73" s="49" t="str">
        <f>IFERROR(VLOOKUP(K73,基特!$B$6:$L$495,11,0),"")</f>
        <v>呉市</v>
      </c>
      <c r="O73" s="52" t="str">
        <f>IFERROR(VLOOKUP(K73,基特!$B$6:$L$495,10,0),"")</f>
        <v>４条２項</v>
      </c>
    </row>
    <row r="74" spans="1:15" ht="15" customHeight="1" x14ac:dyDescent="0.15">
      <c r="A74" s="53">
        <f t="shared" si="9"/>
        <v>165</v>
      </c>
      <c r="B74" s="51" t="str">
        <f>IFERROR(VLOOKUP(A74,基特!$B$6:$L$495,8,0),"")</f>
        <v>岐阜県</v>
      </c>
      <c r="C74" s="49" t="str">
        <f t="shared" si="10"/>
        <v/>
      </c>
      <c r="D74" s="49" t="str">
        <f>IFERROR(VLOOKUP(A74,基特!$B$6:$L$495,11,0),"")</f>
        <v>各務原市</v>
      </c>
      <c r="E74" s="52" t="str">
        <f>IFERROR(VLOOKUP(A74,基特!$B$6:$L$495,10,0),"")</f>
        <v>４条２項</v>
      </c>
      <c r="F74" s="53">
        <f t="shared" si="11"/>
        <v>215</v>
      </c>
      <c r="G74" s="51" t="str">
        <f>IFERROR(VLOOKUP(F74,基特!$B$6:$L$495,8,0),"")</f>
        <v>京都府</v>
      </c>
      <c r="H74" s="49" t="str">
        <f t="shared" si="12"/>
        <v/>
      </c>
      <c r="I74" s="49" t="str">
        <f>IFERROR(VLOOKUP(F74,基特!$B$6:$L$495,11,0),"")</f>
        <v>宇治市</v>
      </c>
      <c r="J74" s="52" t="str">
        <f>IFERROR(VLOOKUP(F74,基特!$B$6:$L$495,10,0),"")</f>
        <v>４条２項</v>
      </c>
      <c r="K74" s="53">
        <f t="shared" si="13"/>
        <v>265</v>
      </c>
      <c r="L74" s="51" t="str">
        <f>IFERROR(VLOOKUP(K74,基特!$B$6:$L$495,8,0),"")</f>
        <v>広島県</v>
      </c>
      <c r="M74" s="49" t="str">
        <f t="shared" si="14"/>
        <v/>
      </c>
      <c r="N74" s="49" t="str">
        <f>IFERROR(VLOOKUP(K74,基特!$B$6:$L$495,11,0),"")</f>
        <v>廿日市市</v>
      </c>
      <c r="O74" s="52" t="str">
        <f>IFERROR(VLOOKUP(K74,基特!$B$6:$L$495,10,0),"")</f>
        <v>４条２項</v>
      </c>
    </row>
    <row r="75" spans="1:15" ht="15" customHeight="1" x14ac:dyDescent="0.15">
      <c r="A75" s="53">
        <f t="shared" si="9"/>
        <v>166</v>
      </c>
      <c r="B75" s="51" t="str">
        <f>IFERROR(VLOOKUP(A75,基特!$B$6:$L$495,8,0),"")</f>
        <v>岐阜県</v>
      </c>
      <c r="C75" s="49" t="str">
        <f t="shared" si="10"/>
        <v/>
      </c>
      <c r="D75" s="49" t="str">
        <f>IFERROR(VLOOKUP(A75,基特!$B$6:$L$495,11,0),"")</f>
        <v>可児市</v>
      </c>
      <c r="E75" s="52" t="str">
        <f>IFERROR(VLOOKUP(A75,基特!$B$6:$L$495,10,0),"")</f>
        <v>限特</v>
      </c>
      <c r="F75" s="53">
        <f t="shared" si="11"/>
        <v>216</v>
      </c>
      <c r="G75" s="51" t="str">
        <f>IFERROR(VLOOKUP(F75,基特!$B$6:$L$495,8,0),"")</f>
        <v>大阪府</v>
      </c>
      <c r="H75" s="49" t="str">
        <f t="shared" si="12"/>
        <v>大阪府</v>
      </c>
      <c r="I75" s="49" t="str">
        <f>IFERROR(VLOOKUP(F75,基特!$B$6:$L$495,11,0),"")</f>
        <v>大阪府</v>
      </c>
      <c r="J75" s="52" t="str">
        <f>IFERROR(VLOOKUP(F75,基特!$B$6:$L$495,10,0),"")</f>
        <v>都道府県</v>
      </c>
      <c r="K75" s="53">
        <f t="shared" si="13"/>
        <v>266</v>
      </c>
      <c r="L75" s="51" t="str">
        <f>IFERROR(VLOOKUP(K75,基特!$B$6:$L$495,8,0),"")</f>
        <v>広島県</v>
      </c>
      <c r="M75" s="49" t="str">
        <f t="shared" si="14"/>
        <v/>
      </c>
      <c r="N75" s="49" t="str">
        <f>IFERROR(VLOOKUP(K75,基特!$B$6:$L$495,11,0),"")</f>
        <v>三次市</v>
      </c>
      <c r="O75" s="52" t="str">
        <f>IFERROR(VLOOKUP(K75,基特!$B$6:$L$495,10,0),"")</f>
        <v>限特</v>
      </c>
    </row>
    <row r="76" spans="1:15" ht="15" customHeight="1" x14ac:dyDescent="0.15">
      <c r="A76" s="53">
        <f t="shared" si="9"/>
        <v>167</v>
      </c>
      <c r="B76" s="51" t="str">
        <f>IFERROR(VLOOKUP(A76,基特!$B$6:$L$495,8,0),"")</f>
        <v>静岡県</v>
      </c>
      <c r="C76" s="49" t="str">
        <f t="shared" si="10"/>
        <v>静岡県</v>
      </c>
      <c r="D76" s="49" t="str">
        <f>IFERROR(VLOOKUP(A76,基特!$B$6:$L$495,11,0),"")</f>
        <v>静岡県</v>
      </c>
      <c r="E76" s="52" t="str">
        <f>IFERROR(VLOOKUP(A76,基特!$B$6:$L$495,10,0),"")</f>
        <v>都道府県</v>
      </c>
      <c r="F76" s="53">
        <f t="shared" si="11"/>
        <v>217</v>
      </c>
      <c r="G76" s="51" t="str">
        <f>IFERROR(VLOOKUP(F76,基特!$B$6:$L$495,8,0),"")</f>
        <v>大阪府</v>
      </c>
      <c r="H76" s="49" t="str">
        <f t="shared" si="12"/>
        <v/>
      </c>
      <c r="I76" s="49" t="str">
        <f>IFERROR(VLOOKUP(F76,基特!$B$6:$L$495,11,0),"")</f>
        <v>大阪市</v>
      </c>
      <c r="J76" s="52" t="str">
        <f>IFERROR(VLOOKUP(F76,基特!$B$6:$L$495,10,0),"")</f>
        <v>政令市</v>
      </c>
      <c r="K76" s="53">
        <f t="shared" si="13"/>
        <v>267</v>
      </c>
      <c r="L76" s="51" t="str">
        <f>IFERROR(VLOOKUP(K76,基特!$B$6:$L$495,8,0),"")</f>
        <v>山口県</v>
      </c>
      <c r="M76" s="49" t="str">
        <f t="shared" si="14"/>
        <v>山口県</v>
      </c>
      <c r="N76" s="49" t="str">
        <f>IFERROR(VLOOKUP(K76,基特!$B$6:$L$495,11,0),"")</f>
        <v>山口県</v>
      </c>
      <c r="O76" s="52" t="str">
        <f>IFERROR(VLOOKUP(K76,基特!$B$6:$L$495,10,0),"")</f>
        <v>都道府県</v>
      </c>
    </row>
    <row r="77" spans="1:15" ht="15" customHeight="1" x14ac:dyDescent="0.15">
      <c r="A77" s="53">
        <f t="shared" si="9"/>
        <v>168</v>
      </c>
      <c r="B77" s="51" t="str">
        <f>IFERROR(VLOOKUP(A77,基特!$B$6:$L$495,8,0),"")</f>
        <v>静岡県</v>
      </c>
      <c r="C77" s="49" t="str">
        <f t="shared" si="10"/>
        <v/>
      </c>
      <c r="D77" s="49" t="str">
        <f>IFERROR(VLOOKUP(A77,基特!$B$6:$L$495,11,0),"")</f>
        <v>静岡市</v>
      </c>
      <c r="E77" s="52" t="str">
        <f>IFERROR(VLOOKUP(A77,基特!$B$6:$L$495,10,0),"")</f>
        <v>政令市</v>
      </c>
      <c r="F77" s="53">
        <f t="shared" si="11"/>
        <v>218</v>
      </c>
      <c r="G77" s="51" t="str">
        <f>IFERROR(VLOOKUP(F77,基特!$B$6:$L$495,8,0),"")</f>
        <v>大阪府</v>
      </c>
      <c r="H77" s="49" t="str">
        <f t="shared" si="12"/>
        <v/>
      </c>
      <c r="I77" s="49" t="str">
        <f>IFERROR(VLOOKUP(F77,基特!$B$6:$L$495,11,0),"")</f>
        <v>堺市</v>
      </c>
      <c r="J77" s="52" t="str">
        <f>IFERROR(VLOOKUP(F77,基特!$B$6:$L$495,10,0),"")</f>
        <v>政令市</v>
      </c>
      <c r="K77" s="53">
        <f t="shared" si="13"/>
        <v>268</v>
      </c>
      <c r="L77" s="51" t="str">
        <f>IFERROR(VLOOKUP(K77,基特!$B$6:$L$495,8,0),"")</f>
        <v>山口県</v>
      </c>
      <c r="M77" s="49" t="str">
        <f t="shared" si="14"/>
        <v/>
      </c>
      <c r="N77" s="49" t="str">
        <f>IFERROR(VLOOKUP(K77,基特!$B$6:$L$495,11,0),"")</f>
        <v>宇部市</v>
      </c>
      <c r="O77" s="52" t="str">
        <f>IFERROR(VLOOKUP(K77,基特!$B$6:$L$495,10,0),"")</f>
        <v>４条２項</v>
      </c>
    </row>
    <row r="78" spans="1:15" ht="15" customHeight="1" x14ac:dyDescent="0.15">
      <c r="A78" s="53">
        <f t="shared" si="9"/>
        <v>169</v>
      </c>
      <c r="B78" s="51" t="str">
        <f>IFERROR(VLOOKUP(A78,基特!$B$6:$L$495,8,0),"")</f>
        <v>静岡県</v>
      </c>
      <c r="C78" s="49" t="str">
        <f t="shared" si="10"/>
        <v/>
      </c>
      <c r="D78" s="49" t="str">
        <f>IFERROR(VLOOKUP(A78,基特!$B$6:$L$495,11,0),"")</f>
        <v>浜松市</v>
      </c>
      <c r="E78" s="52" t="str">
        <f>IFERROR(VLOOKUP(A78,基特!$B$6:$L$495,10,0),"")</f>
        <v>政令市</v>
      </c>
      <c r="F78" s="53">
        <f t="shared" si="11"/>
        <v>219</v>
      </c>
      <c r="G78" s="51" t="str">
        <f>IFERROR(VLOOKUP(F78,基特!$B$6:$L$495,8,0),"")</f>
        <v>大阪府</v>
      </c>
      <c r="H78" s="49" t="str">
        <f t="shared" si="12"/>
        <v/>
      </c>
      <c r="I78" s="49" t="str">
        <f>IFERROR(VLOOKUP(F78,基特!$B$6:$L$495,11,0),"")</f>
        <v>豊中市</v>
      </c>
      <c r="J78" s="52" t="str">
        <f>IFERROR(VLOOKUP(F78,基特!$B$6:$L$495,10,0),"")</f>
        <v>４条１項</v>
      </c>
      <c r="K78" s="53">
        <f t="shared" si="13"/>
        <v>269</v>
      </c>
      <c r="L78" s="51" t="str">
        <f>IFERROR(VLOOKUP(K78,基特!$B$6:$L$495,8,0),"")</f>
        <v>山口県</v>
      </c>
      <c r="M78" s="49" t="str">
        <f t="shared" si="14"/>
        <v/>
      </c>
      <c r="N78" s="49" t="str">
        <f>IFERROR(VLOOKUP(K78,基特!$B$6:$L$495,11,0),"")</f>
        <v>山口市</v>
      </c>
      <c r="O78" s="52" t="str">
        <f>IFERROR(VLOOKUP(K78,基特!$B$6:$L$495,10,0),"")</f>
        <v>４条２項</v>
      </c>
    </row>
    <row r="79" spans="1:15" ht="15" customHeight="1" x14ac:dyDescent="0.15">
      <c r="A79" s="53">
        <f t="shared" si="9"/>
        <v>170</v>
      </c>
      <c r="B79" s="51" t="str">
        <f>IFERROR(VLOOKUP(A79,基特!$B$6:$L$495,8,0),"")</f>
        <v>静岡県</v>
      </c>
      <c r="C79" s="49" t="str">
        <f t="shared" si="10"/>
        <v/>
      </c>
      <c r="D79" s="49" t="str">
        <f>IFERROR(VLOOKUP(A79,基特!$B$6:$L$495,11,0),"")</f>
        <v>沼津市</v>
      </c>
      <c r="E79" s="52" t="str">
        <f>IFERROR(VLOOKUP(A79,基特!$B$6:$L$495,10,0),"")</f>
        <v>４条２項</v>
      </c>
      <c r="F79" s="53">
        <f t="shared" si="11"/>
        <v>220</v>
      </c>
      <c r="G79" s="51" t="str">
        <f>IFERROR(VLOOKUP(F79,基特!$B$6:$L$495,8,0),"")</f>
        <v>大阪府</v>
      </c>
      <c r="H79" s="49" t="str">
        <f t="shared" si="12"/>
        <v/>
      </c>
      <c r="I79" s="49" t="str">
        <f>IFERROR(VLOOKUP(F79,基特!$B$6:$L$495,11,0),"")</f>
        <v>吹田市</v>
      </c>
      <c r="J79" s="52" t="str">
        <f>IFERROR(VLOOKUP(F79,基特!$B$6:$L$495,10,0),"")</f>
        <v>４条１項</v>
      </c>
      <c r="K79" s="53">
        <f t="shared" si="13"/>
        <v>270</v>
      </c>
      <c r="L79" s="51" t="str">
        <f>IFERROR(VLOOKUP(K79,基特!$B$6:$L$495,8,0),"")</f>
        <v>山口県</v>
      </c>
      <c r="M79" s="49" t="str">
        <f t="shared" si="14"/>
        <v/>
      </c>
      <c r="N79" s="49" t="str">
        <f>IFERROR(VLOOKUP(K79,基特!$B$6:$L$495,11,0),"")</f>
        <v>周南市</v>
      </c>
      <c r="O79" s="52" t="str">
        <f>IFERROR(VLOOKUP(K79,基特!$B$6:$L$495,10,0),"")</f>
        <v>４条２項</v>
      </c>
    </row>
    <row r="80" spans="1:15" ht="15" customHeight="1" x14ac:dyDescent="0.15">
      <c r="A80" s="53">
        <f t="shared" si="9"/>
        <v>171</v>
      </c>
      <c r="B80" s="51" t="str">
        <f>IFERROR(VLOOKUP(A80,基特!$B$6:$L$495,8,0),"")</f>
        <v>静岡県</v>
      </c>
      <c r="C80" s="49" t="str">
        <f t="shared" si="10"/>
        <v/>
      </c>
      <c r="D80" s="49" t="str">
        <f>IFERROR(VLOOKUP(A80,基特!$B$6:$L$495,11,0),"")</f>
        <v>富士宮市</v>
      </c>
      <c r="E80" s="52" t="str">
        <f>IFERROR(VLOOKUP(A80,基特!$B$6:$L$495,10,0),"")</f>
        <v>４条２項</v>
      </c>
      <c r="F80" s="53">
        <f t="shared" si="11"/>
        <v>221</v>
      </c>
      <c r="G80" s="51" t="str">
        <f>IFERROR(VLOOKUP(F80,基特!$B$6:$L$495,8,0),"")</f>
        <v>大阪府</v>
      </c>
      <c r="H80" s="49" t="str">
        <f t="shared" si="12"/>
        <v/>
      </c>
      <c r="I80" s="49" t="str">
        <f>IFERROR(VLOOKUP(F80,基特!$B$6:$L$495,11,0),"")</f>
        <v>高槻市</v>
      </c>
      <c r="J80" s="52" t="str">
        <f>IFERROR(VLOOKUP(F80,基特!$B$6:$L$495,10,0),"")</f>
        <v>４条１項</v>
      </c>
      <c r="K80" s="53">
        <f t="shared" si="13"/>
        <v>271</v>
      </c>
      <c r="L80" s="51" t="str">
        <f>IFERROR(VLOOKUP(K80,基特!$B$6:$L$495,8,0),"")</f>
        <v>山口県</v>
      </c>
      <c r="M80" s="49" t="str">
        <f t="shared" si="14"/>
        <v/>
      </c>
      <c r="N80" s="49" t="str">
        <f>IFERROR(VLOOKUP(K80,基特!$B$6:$L$495,11,0),"")</f>
        <v>萩市</v>
      </c>
      <c r="O80" s="52" t="str">
        <f>IFERROR(VLOOKUP(K80,基特!$B$6:$L$495,10,0),"")</f>
        <v>４条２項</v>
      </c>
    </row>
    <row r="81" spans="1:15" ht="15" customHeight="1" x14ac:dyDescent="0.15">
      <c r="A81" s="53">
        <f t="shared" si="9"/>
        <v>172</v>
      </c>
      <c r="B81" s="51" t="str">
        <f>IFERROR(VLOOKUP(A81,基特!$B$6:$L$495,8,0),"")</f>
        <v>静岡県</v>
      </c>
      <c r="C81" s="49" t="str">
        <f t="shared" si="10"/>
        <v/>
      </c>
      <c r="D81" s="49" t="str">
        <f>IFERROR(VLOOKUP(A81,基特!$B$6:$L$495,11,0),"")</f>
        <v>富士市</v>
      </c>
      <c r="E81" s="52" t="str">
        <f>IFERROR(VLOOKUP(A81,基特!$B$6:$L$495,10,0),"")</f>
        <v>４条２項</v>
      </c>
      <c r="F81" s="53">
        <f t="shared" si="11"/>
        <v>222</v>
      </c>
      <c r="G81" s="51" t="str">
        <f>IFERROR(VLOOKUP(F81,基特!$B$6:$L$495,8,0),"")</f>
        <v>大阪府</v>
      </c>
      <c r="H81" s="49" t="str">
        <f t="shared" si="12"/>
        <v/>
      </c>
      <c r="I81" s="49" t="str">
        <f>IFERROR(VLOOKUP(F81,基特!$B$6:$L$495,11,0),"")</f>
        <v>枚方市</v>
      </c>
      <c r="J81" s="52" t="str">
        <f>IFERROR(VLOOKUP(F81,基特!$B$6:$L$495,10,0),"")</f>
        <v>４条１項</v>
      </c>
      <c r="K81" s="53">
        <f t="shared" si="13"/>
        <v>272</v>
      </c>
      <c r="L81" s="51" t="str">
        <f>IFERROR(VLOOKUP(K81,基特!$B$6:$L$495,8,0),"")</f>
        <v>山口県</v>
      </c>
      <c r="M81" s="49" t="str">
        <f t="shared" si="14"/>
        <v/>
      </c>
      <c r="N81" s="49" t="str">
        <f>IFERROR(VLOOKUP(K81,基特!$B$6:$L$495,11,0),"")</f>
        <v>防府市</v>
      </c>
      <c r="O81" s="52" t="str">
        <f>IFERROR(VLOOKUP(K81,基特!$B$6:$L$495,10,0),"")</f>
        <v>４条２項</v>
      </c>
    </row>
    <row r="82" spans="1:15" ht="15" customHeight="1" x14ac:dyDescent="0.15">
      <c r="A82" s="53">
        <f t="shared" si="9"/>
        <v>173</v>
      </c>
      <c r="B82" s="51" t="str">
        <f>IFERROR(VLOOKUP(A82,基特!$B$6:$L$495,8,0),"")</f>
        <v>静岡県</v>
      </c>
      <c r="C82" s="49" t="str">
        <f t="shared" si="10"/>
        <v/>
      </c>
      <c r="D82" s="49" t="str">
        <f>IFERROR(VLOOKUP(A82,基特!$B$6:$L$495,11,0),"")</f>
        <v>焼津市</v>
      </c>
      <c r="E82" s="52" t="str">
        <f>IFERROR(VLOOKUP(A82,基特!$B$6:$L$495,10,0),"")</f>
        <v>４条２項</v>
      </c>
      <c r="F82" s="53">
        <f t="shared" si="11"/>
        <v>223</v>
      </c>
      <c r="G82" s="51" t="str">
        <f>IFERROR(VLOOKUP(F82,基特!$B$6:$L$495,8,0),"")</f>
        <v>大阪府</v>
      </c>
      <c r="H82" s="49" t="str">
        <f t="shared" si="12"/>
        <v/>
      </c>
      <c r="I82" s="49" t="str">
        <f>IFERROR(VLOOKUP(F82,基特!$B$6:$L$495,11,0),"")</f>
        <v>茨木市</v>
      </c>
      <c r="J82" s="52" t="str">
        <f>IFERROR(VLOOKUP(F82,基特!$B$6:$L$495,10,0),"")</f>
        <v>４条１項</v>
      </c>
      <c r="K82" s="53">
        <f t="shared" si="13"/>
        <v>273</v>
      </c>
      <c r="L82" s="51" t="str">
        <f>IFERROR(VLOOKUP(K82,基特!$B$6:$L$495,8,0),"")</f>
        <v>山口県</v>
      </c>
      <c r="M82" s="49" t="str">
        <f t="shared" si="14"/>
        <v/>
      </c>
      <c r="N82" s="49" t="str">
        <f>IFERROR(VLOOKUP(K82,基特!$B$6:$L$495,11,0),"")</f>
        <v>岩国市</v>
      </c>
      <c r="O82" s="52" t="str">
        <f>IFERROR(VLOOKUP(K82,基特!$B$6:$L$495,10,0),"")</f>
        <v>４条２項</v>
      </c>
    </row>
    <row r="83" spans="1:15" ht="15" customHeight="1" x14ac:dyDescent="0.15">
      <c r="A83" s="53">
        <f t="shared" si="9"/>
        <v>174</v>
      </c>
      <c r="B83" s="51" t="str">
        <f>IFERROR(VLOOKUP(A83,基特!$B$6:$L$495,8,0),"")</f>
        <v>静岡県</v>
      </c>
      <c r="C83" s="49" t="str">
        <f t="shared" si="10"/>
        <v/>
      </c>
      <c r="D83" s="49" t="str">
        <f>IFERROR(VLOOKUP(A83,基特!$B$6:$L$495,11,0),"")</f>
        <v>三島市</v>
      </c>
      <c r="E83" s="52" t="str">
        <f>IFERROR(VLOOKUP(A83,基特!$B$6:$L$495,10,0),"")</f>
        <v>限特</v>
      </c>
      <c r="F83" s="53">
        <f t="shared" si="11"/>
        <v>224</v>
      </c>
      <c r="G83" s="51" t="str">
        <f>IFERROR(VLOOKUP(F83,基特!$B$6:$L$495,8,0),"")</f>
        <v>大阪府</v>
      </c>
      <c r="H83" s="49" t="str">
        <f t="shared" si="12"/>
        <v/>
      </c>
      <c r="I83" s="49" t="str">
        <f>IFERROR(VLOOKUP(F83,基特!$B$6:$L$495,11,0),"")</f>
        <v>東大阪市</v>
      </c>
      <c r="J83" s="52" t="str">
        <f>IFERROR(VLOOKUP(F83,基特!$B$6:$L$495,10,0),"")</f>
        <v>４条１項</v>
      </c>
      <c r="K83" s="53">
        <f t="shared" si="13"/>
        <v>274</v>
      </c>
      <c r="L83" s="51" t="str">
        <f>IFERROR(VLOOKUP(K83,基特!$B$6:$L$495,8,0),"")</f>
        <v>山口県</v>
      </c>
      <c r="M83" s="49" t="str">
        <f t="shared" si="14"/>
        <v/>
      </c>
      <c r="N83" s="49" t="str">
        <f>IFERROR(VLOOKUP(K83,基特!$B$6:$L$495,11,0),"")</f>
        <v>長門市</v>
      </c>
      <c r="O83" s="52" t="str">
        <f>IFERROR(VLOOKUP(K83,基特!$B$6:$L$495,10,0),"")</f>
        <v>限特</v>
      </c>
    </row>
    <row r="84" spans="1:15" ht="15" customHeight="1" x14ac:dyDescent="0.15">
      <c r="A84" s="53">
        <f t="shared" si="9"/>
        <v>175</v>
      </c>
      <c r="B84" s="51" t="str">
        <f>IFERROR(VLOOKUP(A84,基特!$B$6:$L$495,8,0),"")</f>
        <v>静岡県</v>
      </c>
      <c r="C84" s="49" t="str">
        <f t="shared" si="10"/>
        <v/>
      </c>
      <c r="D84" s="49" t="str">
        <f>IFERROR(VLOOKUP(A84,基特!$B$6:$L$495,11,0),"")</f>
        <v>磐田市</v>
      </c>
      <c r="E84" s="52" t="str">
        <f>IFERROR(VLOOKUP(A84,基特!$B$6:$L$495,10,0),"")</f>
        <v>限特</v>
      </c>
      <c r="F84" s="53">
        <f t="shared" si="11"/>
        <v>225</v>
      </c>
      <c r="G84" s="51" t="str">
        <f>IFERROR(VLOOKUP(F84,基特!$B$6:$L$495,8,0),"")</f>
        <v>大阪府</v>
      </c>
      <c r="H84" s="49" t="str">
        <f t="shared" si="12"/>
        <v/>
      </c>
      <c r="I84" s="49" t="str">
        <f>IFERROR(VLOOKUP(F84,基特!$B$6:$L$495,11,0),"")</f>
        <v>岸和田市</v>
      </c>
      <c r="J84" s="52" t="str">
        <f>IFERROR(VLOOKUP(F84,基特!$B$6:$L$495,10,0),"")</f>
        <v>４条２項</v>
      </c>
      <c r="K84" s="53">
        <f t="shared" si="13"/>
        <v>275</v>
      </c>
      <c r="L84" s="51" t="str">
        <f>IFERROR(VLOOKUP(K84,基特!$B$6:$L$495,8,0),"")</f>
        <v>徳島県</v>
      </c>
      <c r="M84" s="49" t="str">
        <f t="shared" si="14"/>
        <v>徳島県</v>
      </c>
      <c r="N84" s="49" t="str">
        <f>IFERROR(VLOOKUP(K84,基特!$B$6:$L$495,11,0),"")</f>
        <v>徳島県</v>
      </c>
      <c r="O84" s="52" t="str">
        <f>IFERROR(VLOOKUP(K84,基特!$B$6:$L$495,10,0),"")</f>
        <v>都道府県</v>
      </c>
    </row>
    <row r="85" spans="1:15" ht="15" customHeight="1" x14ac:dyDescent="0.15">
      <c r="A85" s="53">
        <f t="shared" si="9"/>
        <v>176</v>
      </c>
      <c r="B85" s="51" t="str">
        <f>IFERROR(VLOOKUP(A85,基特!$B$6:$L$495,8,0),"")</f>
        <v>静岡県</v>
      </c>
      <c r="C85" s="49" t="str">
        <f t="shared" si="10"/>
        <v/>
      </c>
      <c r="D85" s="49" t="str">
        <f>IFERROR(VLOOKUP(A85,基特!$B$6:$L$495,11,0),"")</f>
        <v>島田市</v>
      </c>
      <c r="E85" s="52" t="str">
        <f>IFERROR(VLOOKUP(A85,基特!$B$6:$L$495,10,0),"")</f>
        <v>限特</v>
      </c>
      <c r="F85" s="53">
        <f t="shared" si="11"/>
        <v>226</v>
      </c>
      <c r="G85" s="51" t="str">
        <f>IFERROR(VLOOKUP(F85,基特!$B$6:$L$495,8,0),"")</f>
        <v>大阪府</v>
      </c>
      <c r="H85" s="49" t="str">
        <f t="shared" si="12"/>
        <v/>
      </c>
      <c r="I85" s="49" t="str">
        <f>IFERROR(VLOOKUP(F85,基特!$B$6:$L$495,11,0),"")</f>
        <v>寝屋川市</v>
      </c>
      <c r="J85" s="52" t="str">
        <f>IFERROR(VLOOKUP(F85,基特!$B$6:$L$495,10,0),"")</f>
        <v>４条２項</v>
      </c>
      <c r="K85" s="53">
        <f t="shared" si="13"/>
        <v>276</v>
      </c>
      <c r="L85" s="51" t="str">
        <f>IFERROR(VLOOKUP(K85,基特!$B$6:$L$495,8,0),"")</f>
        <v>香川県</v>
      </c>
      <c r="M85" s="49" t="str">
        <f t="shared" si="14"/>
        <v>香川県</v>
      </c>
      <c r="N85" s="49" t="str">
        <f>IFERROR(VLOOKUP(K85,基特!$B$6:$L$495,11,0),"")</f>
        <v>香川県</v>
      </c>
      <c r="O85" s="52" t="str">
        <f>IFERROR(VLOOKUP(K85,基特!$B$6:$L$495,10,0),"")</f>
        <v>都道府県</v>
      </c>
    </row>
    <row r="86" spans="1:15" ht="15" customHeight="1" x14ac:dyDescent="0.15">
      <c r="A86" s="53">
        <f t="shared" si="9"/>
        <v>177</v>
      </c>
      <c r="B86" s="51" t="str">
        <f>IFERROR(VLOOKUP(A86,基特!$B$6:$L$495,8,0),"")</f>
        <v>静岡県</v>
      </c>
      <c r="C86" s="49" t="str">
        <f t="shared" si="10"/>
        <v/>
      </c>
      <c r="D86" s="49" t="str">
        <f>IFERROR(VLOOKUP(A86,基特!$B$6:$L$495,11,0),"")</f>
        <v>藤枝市</v>
      </c>
      <c r="E86" s="52" t="str">
        <f>IFERROR(VLOOKUP(A86,基特!$B$6:$L$495,10,0),"")</f>
        <v>限特</v>
      </c>
      <c r="F86" s="53">
        <f t="shared" si="11"/>
        <v>227</v>
      </c>
      <c r="G86" s="51" t="str">
        <f>IFERROR(VLOOKUP(F86,基特!$B$6:$L$495,8,0),"")</f>
        <v>大阪府</v>
      </c>
      <c r="H86" s="49" t="str">
        <f t="shared" si="12"/>
        <v/>
      </c>
      <c r="I86" s="49" t="str">
        <f>IFERROR(VLOOKUP(F86,基特!$B$6:$L$495,11,0),"")</f>
        <v>和泉市</v>
      </c>
      <c r="J86" s="52" t="str">
        <f>IFERROR(VLOOKUP(F86,基特!$B$6:$L$495,10,0),"")</f>
        <v>４条２項</v>
      </c>
      <c r="K86" s="53">
        <f t="shared" si="13"/>
        <v>277</v>
      </c>
      <c r="L86" s="51" t="str">
        <f>IFERROR(VLOOKUP(K86,基特!$B$6:$L$495,8,0),"")</f>
        <v>香川県</v>
      </c>
      <c r="M86" s="49" t="str">
        <f t="shared" si="14"/>
        <v/>
      </c>
      <c r="N86" s="49" t="str">
        <f>IFERROR(VLOOKUP(K86,基特!$B$6:$L$495,11,0),"")</f>
        <v>高松市</v>
      </c>
      <c r="O86" s="52" t="str">
        <f>IFERROR(VLOOKUP(K86,基特!$B$6:$L$495,10,0),"")</f>
        <v>４条１項</v>
      </c>
    </row>
    <row r="87" spans="1:15" ht="15" customHeight="1" x14ac:dyDescent="0.15">
      <c r="A87" s="53">
        <f t="shared" si="9"/>
        <v>178</v>
      </c>
      <c r="B87" s="51" t="str">
        <f>IFERROR(VLOOKUP(A87,基特!$B$6:$L$495,8,0),"")</f>
        <v>静岡県</v>
      </c>
      <c r="C87" s="49" t="str">
        <f t="shared" si="10"/>
        <v/>
      </c>
      <c r="D87" s="49" t="str">
        <f>IFERROR(VLOOKUP(A87,基特!$B$6:$L$495,11,0),"")</f>
        <v>御殿場市</v>
      </c>
      <c r="E87" s="52" t="str">
        <f>IFERROR(VLOOKUP(A87,基特!$B$6:$L$495,10,0),"")</f>
        <v>限特</v>
      </c>
      <c r="F87" s="53">
        <f t="shared" si="11"/>
        <v>228</v>
      </c>
      <c r="G87" s="51" t="str">
        <f>IFERROR(VLOOKUP(F87,基特!$B$6:$L$495,8,0),"")</f>
        <v>大阪府</v>
      </c>
      <c r="H87" s="49" t="str">
        <f t="shared" si="12"/>
        <v/>
      </c>
      <c r="I87" s="49" t="str">
        <f>IFERROR(VLOOKUP(F87,基特!$B$6:$L$495,11,0),"")</f>
        <v>羽曳野市</v>
      </c>
      <c r="J87" s="52" t="str">
        <f>IFERROR(VLOOKUP(F87,基特!$B$6:$L$495,10,0),"")</f>
        <v>４条２項</v>
      </c>
      <c r="K87" s="53">
        <f t="shared" si="13"/>
        <v>278</v>
      </c>
      <c r="L87" s="51" t="str">
        <f>IFERROR(VLOOKUP(K87,基特!$B$6:$L$495,8,0),"")</f>
        <v>愛媛県</v>
      </c>
      <c r="M87" s="49" t="str">
        <f t="shared" si="14"/>
        <v>愛媛県</v>
      </c>
      <c r="N87" s="49" t="str">
        <f>IFERROR(VLOOKUP(K87,基特!$B$6:$L$495,11,0),"")</f>
        <v>愛媛県</v>
      </c>
      <c r="O87" s="52" t="str">
        <f>IFERROR(VLOOKUP(K87,基特!$B$6:$L$495,10,0),"")</f>
        <v>都道府県</v>
      </c>
    </row>
    <row r="88" spans="1:15" ht="15" customHeight="1" x14ac:dyDescent="0.15">
      <c r="A88" s="53">
        <f t="shared" si="9"/>
        <v>179</v>
      </c>
      <c r="B88" s="51" t="str">
        <f>IFERROR(VLOOKUP(A88,基特!$B$6:$L$495,8,0),"")</f>
        <v>静岡県</v>
      </c>
      <c r="C88" s="49" t="str">
        <f t="shared" si="10"/>
        <v/>
      </c>
      <c r="D88" s="49" t="str">
        <f>IFERROR(VLOOKUP(A88,基特!$B$6:$L$495,11,0),"")</f>
        <v>袋井市</v>
      </c>
      <c r="E88" s="52" t="str">
        <f>IFERROR(VLOOKUP(A88,基特!$B$6:$L$495,10,0),"")</f>
        <v>限特</v>
      </c>
      <c r="F88" s="53">
        <f t="shared" si="11"/>
        <v>229</v>
      </c>
      <c r="G88" s="51" t="str">
        <f>IFERROR(VLOOKUP(F88,基特!$B$6:$L$495,8,0),"")</f>
        <v>大阪府</v>
      </c>
      <c r="H88" s="49" t="str">
        <f t="shared" si="12"/>
        <v/>
      </c>
      <c r="I88" s="49" t="str">
        <f>IFERROR(VLOOKUP(F88,基特!$B$6:$L$495,11,0),"")</f>
        <v>門真市</v>
      </c>
      <c r="J88" s="52" t="str">
        <f>IFERROR(VLOOKUP(F88,基特!$B$6:$L$495,10,0),"")</f>
        <v>４条２項</v>
      </c>
      <c r="K88" s="53">
        <f t="shared" si="13"/>
        <v>279</v>
      </c>
      <c r="L88" s="51" t="str">
        <f>IFERROR(VLOOKUP(K88,基特!$B$6:$L$495,8,0),"")</f>
        <v>愛媛県</v>
      </c>
      <c r="M88" s="49" t="str">
        <f t="shared" si="14"/>
        <v/>
      </c>
      <c r="N88" s="49" t="str">
        <f>IFERROR(VLOOKUP(K88,基特!$B$6:$L$495,11,0),"")</f>
        <v>松山市</v>
      </c>
      <c r="O88" s="52" t="str">
        <f>IFERROR(VLOOKUP(K88,基特!$B$6:$L$495,10,0),"")</f>
        <v>４条１項</v>
      </c>
    </row>
    <row r="89" spans="1:15" ht="15" customHeight="1" x14ac:dyDescent="0.15">
      <c r="A89" s="53">
        <f t="shared" si="9"/>
        <v>180</v>
      </c>
      <c r="B89" s="51" t="str">
        <f>IFERROR(VLOOKUP(A89,基特!$B$6:$L$495,8,0),"")</f>
        <v>愛知県</v>
      </c>
      <c r="C89" s="49" t="str">
        <f t="shared" si="10"/>
        <v>愛知県</v>
      </c>
      <c r="D89" s="49" t="str">
        <f>IFERROR(VLOOKUP(A89,基特!$B$6:$L$495,11,0),"")</f>
        <v>愛知県</v>
      </c>
      <c r="E89" s="52" t="str">
        <f>IFERROR(VLOOKUP(A89,基特!$B$6:$L$495,10,0),"")</f>
        <v>都道府県</v>
      </c>
      <c r="F89" s="53">
        <f t="shared" si="11"/>
        <v>230</v>
      </c>
      <c r="G89" s="51" t="str">
        <f>IFERROR(VLOOKUP(F89,基特!$B$6:$L$495,8,0),"")</f>
        <v>兵庫県</v>
      </c>
      <c r="H89" s="49" t="str">
        <f t="shared" si="12"/>
        <v>兵庫県</v>
      </c>
      <c r="I89" s="49" t="str">
        <f>IFERROR(VLOOKUP(F89,基特!$B$6:$L$495,11,0),"")</f>
        <v>兵庫県</v>
      </c>
      <c r="J89" s="52" t="str">
        <f>IFERROR(VLOOKUP(F89,基特!$B$6:$L$495,10,0),"")</f>
        <v>都道府県</v>
      </c>
      <c r="K89" s="53">
        <f t="shared" si="13"/>
        <v>280</v>
      </c>
      <c r="L89" s="51" t="str">
        <f>IFERROR(VLOOKUP(K89,基特!$B$6:$L$495,8,0),"")</f>
        <v>愛媛県</v>
      </c>
      <c r="M89" s="49" t="str">
        <f t="shared" si="14"/>
        <v/>
      </c>
      <c r="N89" s="49" t="str">
        <f>IFERROR(VLOOKUP(K89,基特!$B$6:$L$495,11,0),"")</f>
        <v>今治市</v>
      </c>
      <c r="O89" s="52" t="str">
        <f>IFERROR(VLOOKUP(K89,基特!$B$6:$L$495,10,0),"")</f>
        <v>４条２項</v>
      </c>
    </row>
    <row r="90" spans="1:15" ht="15" customHeight="1" x14ac:dyDescent="0.15">
      <c r="A90" s="53">
        <f t="shared" si="9"/>
        <v>181</v>
      </c>
      <c r="B90" s="51" t="str">
        <f>IFERROR(VLOOKUP(A90,基特!$B$6:$L$495,8,0),"")</f>
        <v>愛知県</v>
      </c>
      <c r="C90" s="49" t="str">
        <f t="shared" si="10"/>
        <v/>
      </c>
      <c r="D90" s="49" t="str">
        <f>IFERROR(VLOOKUP(A90,基特!$B$6:$L$495,11,0),"")</f>
        <v>名古屋市</v>
      </c>
      <c r="E90" s="52" t="str">
        <f>IFERROR(VLOOKUP(A90,基特!$B$6:$L$495,10,0),"")</f>
        <v>政令市</v>
      </c>
      <c r="F90" s="53">
        <f t="shared" si="11"/>
        <v>231</v>
      </c>
      <c r="G90" s="51" t="str">
        <f>IFERROR(VLOOKUP(F90,基特!$B$6:$L$495,8,0),"")</f>
        <v>兵庫県</v>
      </c>
      <c r="H90" s="49" t="str">
        <f t="shared" si="12"/>
        <v/>
      </c>
      <c r="I90" s="49" t="str">
        <f>IFERROR(VLOOKUP(F90,基特!$B$6:$L$495,11,0),"")</f>
        <v>神戸市</v>
      </c>
      <c r="J90" s="52" t="str">
        <f>IFERROR(VLOOKUP(F90,基特!$B$6:$L$495,10,0),"")</f>
        <v>政令市</v>
      </c>
      <c r="K90" s="53">
        <f t="shared" si="13"/>
        <v>281</v>
      </c>
      <c r="L90" s="51" t="str">
        <f>IFERROR(VLOOKUP(K90,基特!$B$6:$L$495,8,0),"")</f>
        <v>愛媛県</v>
      </c>
      <c r="M90" s="49" t="str">
        <f t="shared" si="14"/>
        <v/>
      </c>
      <c r="N90" s="49" t="str">
        <f>IFERROR(VLOOKUP(K90,基特!$B$6:$L$495,11,0),"")</f>
        <v>新居浜市</v>
      </c>
      <c r="O90" s="52" t="str">
        <f>IFERROR(VLOOKUP(K90,基特!$B$6:$L$495,10,0),"")</f>
        <v>４条２項</v>
      </c>
    </row>
    <row r="91" spans="1:15" ht="15" customHeight="1" x14ac:dyDescent="0.15">
      <c r="A91" s="53">
        <f t="shared" si="9"/>
        <v>182</v>
      </c>
      <c r="B91" s="51" t="str">
        <f>IFERROR(VLOOKUP(A91,基特!$B$6:$L$495,8,0),"")</f>
        <v>愛知県</v>
      </c>
      <c r="C91" s="49" t="str">
        <f t="shared" si="10"/>
        <v/>
      </c>
      <c r="D91" s="49" t="str">
        <f>IFERROR(VLOOKUP(A91,基特!$B$6:$L$495,11,0),"")</f>
        <v>豊橋市</v>
      </c>
      <c r="E91" s="52" t="str">
        <f>IFERROR(VLOOKUP(A91,基特!$B$6:$L$495,10,0),"")</f>
        <v>４条１項</v>
      </c>
      <c r="F91" s="53">
        <f t="shared" si="11"/>
        <v>232</v>
      </c>
      <c r="G91" s="51" t="str">
        <f>IFERROR(VLOOKUP(F91,基特!$B$6:$L$495,8,0),"")</f>
        <v>兵庫県</v>
      </c>
      <c r="H91" s="49" t="str">
        <f t="shared" si="12"/>
        <v/>
      </c>
      <c r="I91" s="49" t="str">
        <f>IFERROR(VLOOKUP(F91,基特!$B$6:$L$495,11,0),"")</f>
        <v>姫路市</v>
      </c>
      <c r="J91" s="52" t="str">
        <f>IFERROR(VLOOKUP(F91,基特!$B$6:$L$495,10,0),"")</f>
        <v>４条１項</v>
      </c>
      <c r="K91" s="53">
        <f t="shared" si="13"/>
        <v>282</v>
      </c>
      <c r="L91" s="51" t="str">
        <f>IFERROR(VLOOKUP(K91,基特!$B$6:$L$495,8,0),"")</f>
        <v>愛媛県</v>
      </c>
      <c r="M91" s="49" t="str">
        <f t="shared" si="14"/>
        <v/>
      </c>
      <c r="N91" s="49" t="str">
        <f>IFERROR(VLOOKUP(K91,基特!$B$6:$L$495,11,0),"")</f>
        <v>宇和島市</v>
      </c>
      <c r="O91" s="52" t="str">
        <f>IFERROR(VLOOKUP(K91,基特!$B$6:$L$495,10,0),"")</f>
        <v>限特</v>
      </c>
    </row>
    <row r="92" spans="1:15" ht="15" customHeight="1" x14ac:dyDescent="0.15">
      <c r="A92" s="53">
        <f t="shared" si="9"/>
        <v>183</v>
      </c>
      <c r="B92" s="51" t="str">
        <f>IFERROR(VLOOKUP(A92,基特!$B$6:$L$495,8,0),"")</f>
        <v>愛知県</v>
      </c>
      <c r="C92" s="49" t="str">
        <f t="shared" si="10"/>
        <v/>
      </c>
      <c r="D92" s="49" t="str">
        <f>IFERROR(VLOOKUP(A92,基特!$B$6:$L$495,11,0),"")</f>
        <v>岡崎市</v>
      </c>
      <c r="E92" s="52" t="str">
        <f>IFERROR(VLOOKUP(A92,基特!$B$6:$L$495,10,0),"")</f>
        <v>４条１項</v>
      </c>
      <c r="F92" s="53">
        <f t="shared" si="11"/>
        <v>233</v>
      </c>
      <c r="G92" s="51" t="str">
        <f>IFERROR(VLOOKUP(F92,基特!$B$6:$L$495,8,0),"")</f>
        <v>兵庫県</v>
      </c>
      <c r="H92" s="49" t="str">
        <f t="shared" si="12"/>
        <v/>
      </c>
      <c r="I92" s="49" t="str">
        <f>IFERROR(VLOOKUP(F92,基特!$B$6:$L$495,11,0),"")</f>
        <v>明石市</v>
      </c>
      <c r="J92" s="52" t="str">
        <f>IFERROR(VLOOKUP(F92,基特!$B$6:$L$495,10,0),"")</f>
        <v>４条１項</v>
      </c>
      <c r="K92" s="53">
        <f t="shared" si="13"/>
        <v>283</v>
      </c>
      <c r="L92" s="51" t="str">
        <f>IFERROR(VLOOKUP(K92,基特!$B$6:$L$495,8,0),"")</f>
        <v>愛媛県</v>
      </c>
      <c r="M92" s="49" t="str">
        <f t="shared" si="14"/>
        <v/>
      </c>
      <c r="N92" s="49" t="str">
        <f>IFERROR(VLOOKUP(K92,基特!$B$6:$L$495,11,0),"")</f>
        <v>西条市</v>
      </c>
      <c r="O92" s="52" t="str">
        <f>IFERROR(VLOOKUP(K92,基特!$B$6:$L$495,10,0),"")</f>
        <v>４条２項</v>
      </c>
    </row>
    <row r="93" spans="1:15" ht="15" customHeight="1" x14ac:dyDescent="0.15">
      <c r="A93" s="53">
        <f t="shared" ref="A93:A109" si="15">A92+1</f>
        <v>184</v>
      </c>
      <c r="B93" s="51" t="str">
        <f>IFERROR(VLOOKUP(A93,基特!$B$6:$L$495,8,0),"")</f>
        <v>愛知県</v>
      </c>
      <c r="C93" s="49" t="str">
        <f t="shared" si="10"/>
        <v/>
      </c>
      <c r="D93" s="49" t="str">
        <f>IFERROR(VLOOKUP(A93,基特!$B$6:$L$495,11,0),"")</f>
        <v>一宮市</v>
      </c>
      <c r="E93" s="52" t="str">
        <f>IFERROR(VLOOKUP(A93,基特!$B$6:$L$495,10,0),"")</f>
        <v>４条１項</v>
      </c>
      <c r="F93" s="53">
        <f t="shared" ref="F93:F109" si="16">F92+1</f>
        <v>234</v>
      </c>
      <c r="G93" s="51" t="str">
        <f>IFERROR(VLOOKUP(F93,基特!$B$6:$L$495,8,0),"")</f>
        <v>兵庫県</v>
      </c>
      <c r="H93" s="49" t="str">
        <f t="shared" si="12"/>
        <v/>
      </c>
      <c r="I93" s="49" t="str">
        <f>IFERROR(VLOOKUP(F93,基特!$B$6:$L$495,11,0),"")</f>
        <v>芦屋市</v>
      </c>
      <c r="J93" s="52" t="str">
        <f>IFERROR(VLOOKUP(F93,基特!$B$6:$L$495,10,0),"")</f>
        <v>４条２項</v>
      </c>
      <c r="K93" s="53">
        <f t="shared" ref="K93:K109" si="17">K92+1</f>
        <v>284</v>
      </c>
      <c r="L93" s="51" t="str">
        <f>IFERROR(VLOOKUP(K93,基特!$B$6:$L$495,8,0),"")</f>
        <v>高知県</v>
      </c>
      <c r="M93" s="49" t="str">
        <f t="shared" si="14"/>
        <v>高知県</v>
      </c>
      <c r="N93" s="49" t="str">
        <f>IFERROR(VLOOKUP(K93,基特!$B$6:$L$495,11,0),"")</f>
        <v>高知県</v>
      </c>
      <c r="O93" s="52" t="str">
        <f>IFERROR(VLOOKUP(K93,基特!$B$6:$L$495,10,0),"")</f>
        <v>都道府県</v>
      </c>
    </row>
    <row r="94" spans="1:15" ht="15" customHeight="1" x14ac:dyDescent="0.15">
      <c r="A94" s="53">
        <f t="shared" si="15"/>
        <v>185</v>
      </c>
      <c r="B94" s="51" t="str">
        <f>IFERROR(VLOOKUP(A94,基特!$B$6:$L$495,8,0),"")</f>
        <v>愛知県</v>
      </c>
      <c r="C94" s="49" t="str">
        <f t="shared" si="10"/>
        <v/>
      </c>
      <c r="D94" s="49" t="str">
        <f>IFERROR(VLOOKUP(A94,基特!$B$6:$L$495,11,0),"")</f>
        <v>春日井市</v>
      </c>
      <c r="E94" s="52" t="str">
        <f>IFERROR(VLOOKUP(A94,基特!$B$6:$L$495,10,0),"")</f>
        <v>４条１項</v>
      </c>
      <c r="F94" s="53">
        <f t="shared" si="16"/>
        <v>235</v>
      </c>
      <c r="G94" s="51" t="str">
        <f>IFERROR(VLOOKUP(F94,基特!$B$6:$L$495,8,0),"")</f>
        <v>兵庫県</v>
      </c>
      <c r="H94" s="49" t="str">
        <f t="shared" si="12"/>
        <v/>
      </c>
      <c r="I94" s="49" t="str">
        <f>IFERROR(VLOOKUP(F94,基特!$B$6:$L$495,11,0),"")</f>
        <v>高砂市</v>
      </c>
      <c r="J94" s="52" t="str">
        <f>IFERROR(VLOOKUP(F94,基特!$B$6:$L$495,10,0),"")</f>
        <v>４条２項</v>
      </c>
      <c r="K94" s="53">
        <f t="shared" si="17"/>
        <v>285</v>
      </c>
      <c r="L94" s="51" t="str">
        <f>IFERROR(VLOOKUP(K94,基特!$B$6:$L$495,8,0),"")</f>
        <v>高知県</v>
      </c>
      <c r="M94" s="49" t="str">
        <f t="shared" si="14"/>
        <v/>
      </c>
      <c r="N94" s="49" t="str">
        <f>IFERROR(VLOOKUP(K94,基特!$B$6:$L$495,11,0),"")</f>
        <v>高知市</v>
      </c>
      <c r="O94" s="52" t="str">
        <f>IFERROR(VLOOKUP(K94,基特!$B$6:$L$495,10,0),"")</f>
        <v>４条１項</v>
      </c>
    </row>
    <row r="95" spans="1:15" ht="15" customHeight="1" x14ac:dyDescent="0.15">
      <c r="A95" s="53">
        <f t="shared" si="15"/>
        <v>186</v>
      </c>
      <c r="B95" s="51" t="str">
        <f>IFERROR(VLOOKUP(A95,基特!$B$6:$L$495,8,0),"")</f>
        <v>愛知県</v>
      </c>
      <c r="C95" s="49" t="str">
        <f t="shared" si="10"/>
        <v/>
      </c>
      <c r="D95" s="49" t="str">
        <f>IFERROR(VLOOKUP(A95,基特!$B$6:$L$495,11,0),"")</f>
        <v>豊田市</v>
      </c>
      <c r="E95" s="52" t="str">
        <f>IFERROR(VLOOKUP(A95,基特!$B$6:$L$495,10,0),"")</f>
        <v>４条１項</v>
      </c>
      <c r="F95" s="53">
        <f t="shared" si="16"/>
        <v>236</v>
      </c>
      <c r="G95" s="51" t="str">
        <f>IFERROR(VLOOKUP(F95,基特!$B$6:$L$495,8,0),"")</f>
        <v>兵庫県</v>
      </c>
      <c r="H95" s="49" t="str">
        <f t="shared" si="12"/>
        <v/>
      </c>
      <c r="I95" s="49" t="str">
        <f>IFERROR(VLOOKUP(F95,基特!$B$6:$L$495,11,0),"")</f>
        <v>川西市</v>
      </c>
      <c r="J95" s="52" t="str">
        <f>IFERROR(VLOOKUP(F95,基特!$B$6:$L$495,10,0),"")</f>
        <v>４条２項</v>
      </c>
      <c r="K95" s="53">
        <f t="shared" si="17"/>
        <v>286</v>
      </c>
      <c r="L95" s="51" t="str">
        <f>IFERROR(VLOOKUP(K95,基特!$B$6:$L$495,8,0),"")</f>
        <v>福岡県</v>
      </c>
      <c r="M95" s="49" t="str">
        <f t="shared" si="14"/>
        <v>福岡県</v>
      </c>
      <c r="N95" s="49" t="str">
        <f>IFERROR(VLOOKUP(K95,基特!$B$6:$L$495,11,0),"")</f>
        <v>福岡県</v>
      </c>
      <c r="O95" s="52" t="str">
        <f>IFERROR(VLOOKUP(K95,基特!$B$6:$L$495,10,0),"")</f>
        <v>都道府県</v>
      </c>
    </row>
    <row r="96" spans="1:15" ht="15" customHeight="1" x14ac:dyDescent="0.15">
      <c r="A96" s="53">
        <f t="shared" si="15"/>
        <v>187</v>
      </c>
      <c r="B96" s="51" t="str">
        <f>IFERROR(VLOOKUP(A96,基特!$B$6:$L$495,8,0),"")</f>
        <v>愛知県</v>
      </c>
      <c r="C96" s="49" t="str">
        <f t="shared" si="10"/>
        <v/>
      </c>
      <c r="D96" s="49" t="str">
        <f>IFERROR(VLOOKUP(A96,基特!$B$6:$L$495,11,0),"")</f>
        <v>瀬戸市</v>
      </c>
      <c r="E96" s="52" t="str">
        <f>IFERROR(VLOOKUP(A96,基特!$B$6:$L$495,10,0),"")</f>
        <v>限特</v>
      </c>
      <c r="F96" s="53">
        <f t="shared" si="16"/>
        <v>237</v>
      </c>
      <c r="G96" s="51" t="str">
        <f>IFERROR(VLOOKUP(F96,基特!$B$6:$L$495,8,0),"")</f>
        <v>奈良県</v>
      </c>
      <c r="H96" s="49" t="str">
        <f t="shared" si="12"/>
        <v>奈良県</v>
      </c>
      <c r="I96" s="49" t="str">
        <f>IFERROR(VLOOKUP(F96,基特!$B$6:$L$495,11,0),"")</f>
        <v>奈良県</v>
      </c>
      <c r="J96" s="52" t="str">
        <f>IFERROR(VLOOKUP(F96,基特!$B$6:$L$495,10,0),"")</f>
        <v>都道府県</v>
      </c>
      <c r="K96" s="53">
        <f t="shared" si="17"/>
        <v>287</v>
      </c>
      <c r="L96" s="51" t="str">
        <f>IFERROR(VLOOKUP(K96,基特!$B$6:$L$495,8,0),"")</f>
        <v>福岡県</v>
      </c>
      <c r="M96" s="49" t="str">
        <f t="shared" si="14"/>
        <v/>
      </c>
      <c r="N96" s="49" t="str">
        <f>IFERROR(VLOOKUP(K96,基特!$B$6:$L$495,11,0),"")</f>
        <v>北九州市</v>
      </c>
      <c r="O96" s="52" t="str">
        <f>IFERROR(VLOOKUP(K96,基特!$B$6:$L$495,10,0),"")</f>
        <v>政令市</v>
      </c>
    </row>
    <row r="97" spans="1:15" ht="15" customHeight="1" x14ac:dyDescent="0.15">
      <c r="A97" s="53">
        <f t="shared" si="15"/>
        <v>188</v>
      </c>
      <c r="B97" s="51" t="str">
        <f>IFERROR(VLOOKUP(A97,基特!$B$6:$L$495,8,0),"")</f>
        <v>愛知県</v>
      </c>
      <c r="C97" s="49" t="str">
        <f t="shared" si="10"/>
        <v/>
      </c>
      <c r="D97" s="49" t="str">
        <f>IFERROR(VLOOKUP(A97,基特!$B$6:$L$495,11,0),"")</f>
        <v>半田市</v>
      </c>
      <c r="E97" s="52" t="str">
        <f>IFERROR(VLOOKUP(A97,基特!$B$6:$L$495,10,0),"")</f>
        <v>限特</v>
      </c>
      <c r="F97" s="53">
        <f t="shared" si="16"/>
        <v>238</v>
      </c>
      <c r="G97" s="51" t="str">
        <f>IFERROR(VLOOKUP(F97,基特!$B$6:$L$495,8,0),"")</f>
        <v>奈良県</v>
      </c>
      <c r="H97" s="49" t="str">
        <f t="shared" si="12"/>
        <v/>
      </c>
      <c r="I97" s="49" t="str">
        <f>IFERROR(VLOOKUP(F97,基特!$B$6:$L$495,11,0),"")</f>
        <v>奈良市</v>
      </c>
      <c r="J97" s="52" t="str">
        <f>IFERROR(VLOOKUP(F97,基特!$B$6:$L$495,10,0),"")</f>
        <v>４条１項</v>
      </c>
      <c r="K97" s="53">
        <f t="shared" si="17"/>
        <v>288</v>
      </c>
      <c r="L97" s="51" t="str">
        <f>IFERROR(VLOOKUP(K97,基特!$B$6:$L$495,8,0),"")</f>
        <v>福岡県</v>
      </c>
      <c r="M97" s="49" t="str">
        <f t="shared" si="14"/>
        <v/>
      </c>
      <c r="N97" s="49" t="str">
        <f>IFERROR(VLOOKUP(K97,基特!$B$6:$L$495,11,0),"")</f>
        <v>福岡市</v>
      </c>
      <c r="O97" s="52" t="str">
        <f>IFERROR(VLOOKUP(K97,基特!$B$6:$L$495,10,0),"")</f>
        <v>政令市</v>
      </c>
    </row>
    <row r="98" spans="1:15" ht="15" customHeight="1" x14ac:dyDescent="0.15">
      <c r="A98" s="53">
        <f t="shared" si="15"/>
        <v>189</v>
      </c>
      <c r="B98" s="51" t="str">
        <f>IFERROR(VLOOKUP(A98,基特!$B$6:$L$495,8,0),"")</f>
        <v>愛知県</v>
      </c>
      <c r="C98" s="49" t="str">
        <f t="shared" si="10"/>
        <v/>
      </c>
      <c r="D98" s="49" t="str">
        <f>IFERROR(VLOOKUP(A98,基特!$B$6:$L$495,11,0),"")</f>
        <v>豊川市</v>
      </c>
      <c r="E98" s="52" t="str">
        <f>IFERROR(VLOOKUP(A98,基特!$B$6:$L$495,10,0),"")</f>
        <v>限特</v>
      </c>
      <c r="F98" s="53">
        <f t="shared" si="16"/>
        <v>239</v>
      </c>
      <c r="G98" s="51" t="str">
        <f>IFERROR(VLOOKUP(F98,基特!$B$6:$L$495,8,0),"")</f>
        <v>奈良県</v>
      </c>
      <c r="H98" s="49" t="str">
        <f t="shared" si="12"/>
        <v/>
      </c>
      <c r="I98" s="49" t="str">
        <f>IFERROR(VLOOKUP(F98,基特!$B$6:$L$495,11,0),"")</f>
        <v>橿原市</v>
      </c>
      <c r="J98" s="52" t="str">
        <f>IFERROR(VLOOKUP(F98,基特!$B$6:$L$495,10,0),"")</f>
        <v>４条２項</v>
      </c>
      <c r="K98" s="53">
        <f t="shared" si="17"/>
        <v>289</v>
      </c>
      <c r="L98" s="51" t="str">
        <f>IFERROR(VLOOKUP(K98,基特!$B$6:$L$495,8,0),"")</f>
        <v>福岡県</v>
      </c>
      <c r="M98" s="49" t="str">
        <f t="shared" si="14"/>
        <v/>
      </c>
      <c r="N98" s="49" t="str">
        <f>IFERROR(VLOOKUP(K98,基特!$B$6:$L$495,11,0),"")</f>
        <v>久留米市</v>
      </c>
      <c r="O98" s="52" t="str">
        <f>IFERROR(VLOOKUP(K98,基特!$B$6:$L$495,10,0),"")</f>
        <v>４条１項</v>
      </c>
    </row>
    <row r="99" spans="1:15" ht="15" customHeight="1" x14ac:dyDescent="0.15">
      <c r="A99" s="53">
        <f t="shared" si="15"/>
        <v>190</v>
      </c>
      <c r="B99" s="51" t="str">
        <f>IFERROR(VLOOKUP(A99,基特!$B$6:$L$495,8,0),"")</f>
        <v>愛知県</v>
      </c>
      <c r="C99" s="49" t="str">
        <f t="shared" si="10"/>
        <v/>
      </c>
      <c r="D99" s="49" t="str">
        <f>IFERROR(VLOOKUP(A99,基特!$B$6:$L$495,11,0),"")</f>
        <v>刈谷市</v>
      </c>
      <c r="E99" s="52" t="str">
        <f>IFERROR(VLOOKUP(A99,基特!$B$6:$L$495,10,0),"")</f>
        <v>限特</v>
      </c>
      <c r="F99" s="53">
        <f t="shared" si="16"/>
        <v>240</v>
      </c>
      <c r="G99" s="51" t="str">
        <f>IFERROR(VLOOKUP(F99,基特!$B$6:$L$495,8,0),"")</f>
        <v>奈良県</v>
      </c>
      <c r="H99" s="49" t="str">
        <f t="shared" si="12"/>
        <v/>
      </c>
      <c r="I99" s="49" t="str">
        <f>IFERROR(VLOOKUP(F99,基特!$B$6:$L$495,11,0),"")</f>
        <v>生駒市</v>
      </c>
      <c r="J99" s="52" t="str">
        <f>IFERROR(VLOOKUP(F99,基特!$B$6:$L$495,10,0),"")</f>
        <v>４条２項</v>
      </c>
      <c r="K99" s="53">
        <f t="shared" si="17"/>
        <v>290</v>
      </c>
      <c r="L99" s="51" t="str">
        <f>IFERROR(VLOOKUP(K99,基特!$B$6:$L$495,8,0),"")</f>
        <v>福岡県</v>
      </c>
      <c r="M99" s="49" t="str">
        <f t="shared" si="14"/>
        <v/>
      </c>
      <c r="N99" s="49" t="str">
        <f>IFERROR(VLOOKUP(K99,基特!$B$6:$L$495,11,0),"")</f>
        <v>大牟田市</v>
      </c>
      <c r="O99" s="52" t="str">
        <f>IFERROR(VLOOKUP(K99,基特!$B$6:$L$495,10,0),"")</f>
        <v>４条２項</v>
      </c>
    </row>
    <row r="100" spans="1:15" ht="15" customHeight="1" x14ac:dyDescent="0.15">
      <c r="A100" s="53">
        <f t="shared" si="15"/>
        <v>191</v>
      </c>
      <c r="B100" s="51" t="str">
        <f>IFERROR(VLOOKUP(A100,基特!$B$6:$L$495,8,0),"")</f>
        <v>愛知県</v>
      </c>
      <c r="C100" s="49" t="str">
        <f t="shared" si="10"/>
        <v/>
      </c>
      <c r="D100" s="49" t="str">
        <f>IFERROR(VLOOKUP(A100,基特!$B$6:$L$495,11,0),"")</f>
        <v>安城市</v>
      </c>
      <c r="E100" s="52" t="str">
        <f>IFERROR(VLOOKUP(A100,基特!$B$6:$L$495,10,0),"")</f>
        <v>限特</v>
      </c>
      <c r="F100" s="53">
        <f t="shared" si="16"/>
        <v>241</v>
      </c>
      <c r="G100" s="51" t="str">
        <f>IFERROR(VLOOKUP(F100,基特!$B$6:$L$495,8,0),"")</f>
        <v>和歌山県</v>
      </c>
      <c r="H100" s="49" t="str">
        <f t="shared" si="12"/>
        <v>和歌山県</v>
      </c>
      <c r="I100" s="49" t="str">
        <f>IFERROR(VLOOKUP(F100,基特!$B$6:$L$495,11,0),"")</f>
        <v>和歌山県</v>
      </c>
      <c r="J100" s="52" t="str">
        <f>IFERROR(VLOOKUP(F100,基特!$B$6:$L$495,10,0),"")</f>
        <v>都道府県</v>
      </c>
      <c r="K100" s="53">
        <f t="shared" si="17"/>
        <v>291</v>
      </c>
      <c r="L100" s="51" t="str">
        <f>IFERROR(VLOOKUP(K100,基特!$B$6:$L$495,8,0),"")</f>
        <v>佐賀県</v>
      </c>
      <c r="M100" s="49" t="str">
        <f t="shared" si="14"/>
        <v>佐賀県</v>
      </c>
      <c r="N100" s="49" t="str">
        <f>IFERROR(VLOOKUP(K100,基特!$B$6:$L$495,11,0),"")</f>
        <v>佐賀県</v>
      </c>
      <c r="O100" s="52" t="str">
        <f>IFERROR(VLOOKUP(K100,基特!$B$6:$L$495,10,0),"")</f>
        <v>都道府県</v>
      </c>
    </row>
    <row r="101" spans="1:15" ht="15" customHeight="1" x14ac:dyDescent="0.15">
      <c r="A101" s="53">
        <f t="shared" si="15"/>
        <v>192</v>
      </c>
      <c r="B101" s="51" t="str">
        <f>IFERROR(VLOOKUP(A101,基特!$B$6:$L$495,8,0),"")</f>
        <v>愛知県</v>
      </c>
      <c r="C101" s="49" t="str">
        <f t="shared" si="10"/>
        <v/>
      </c>
      <c r="D101" s="49" t="str">
        <f>IFERROR(VLOOKUP(A101,基特!$B$6:$L$495,11,0),"")</f>
        <v>西尾市</v>
      </c>
      <c r="E101" s="52" t="str">
        <f>IFERROR(VLOOKUP(A101,基特!$B$6:$L$495,10,0),"")</f>
        <v>限特</v>
      </c>
      <c r="F101" s="53">
        <f t="shared" si="16"/>
        <v>242</v>
      </c>
      <c r="G101" s="51" t="str">
        <f>IFERROR(VLOOKUP(F101,基特!$B$6:$L$495,8,0),"")</f>
        <v>和歌山県</v>
      </c>
      <c r="H101" s="49" t="str">
        <f t="shared" si="12"/>
        <v/>
      </c>
      <c r="I101" s="49" t="str">
        <f>IFERROR(VLOOKUP(F101,基特!$B$6:$L$495,11,0),"")</f>
        <v>和歌山市</v>
      </c>
      <c r="J101" s="52" t="str">
        <f>IFERROR(VLOOKUP(F101,基特!$B$6:$L$495,10,0),"")</f>
        <v>４条１項</v>
      </c>
      <c r="K101" s="53">
        <f t="shared" si="17"/>
        <v>292</v>
      </c>
      <c r="L101" s="51" t="str">
        <f>IFERROR(VLOOKUP(K101,基特!$B$6:$L$495,8,0),"")</f>
        <v>佐賀県</v>
      </c>
      <c r="M101" s="49" t="str">
        <f t="shared" si="14"/>
        <v/>
      </c>
      <c r="N101" s="49" t="str">
        <f>IFERROR(VLOOKUP(K101,基特!$B$6:$L$495,11,0),"")</f>
        <v>佐賀市</v>
      </c>
      <c r="O101" s="52" t="str">
        <f>IFERROR(VLOOKUP(K101,基特!$B$6:$L$495,10,0),"")</f>
        <v>４条２項</v>
      </c>
    </row>
    <row r="102" spans="1:15" ht="15" customHeight="1" x14ac:dyDescent="0.15">
      <c r="A102" s="53">
        <f t="shared" si="15"/>
        <v>193</v>
      </c>
      <c r="B102" s="51" t="str">
        <f>IFERROR(VLOOKUP(A102,基特!$B$6:$L$495,8,0),"")</f>
        <v>愛知県</v>
      </c>
      <c r="C102" s="49" t="str">
        <f t="shared" si="10"/>
        <v/>
      </c>
      <c r="D102" s="49" t="str">
        <f>IFERROR(VLOOKUP(A102,基特!$B$6:$L$495,11,0),"")</f>
        <v>江南市</v>
      </c>
      <c r="E102" s="52" t="str">
        <f>IFERROR(VLOOKUP(A102,基特!$B$6:$L$495,10,0),"")</f>
        <v>限特</v>
      </c>
      <c r="F102" s="53">
        <f t="shared" si="16"/>
        <v>243</v>
      </c>
      <c r="G102" s="51" t="str">
        <f>IFERROR(VLOOKUP(F102,基特!$B$6:$L$495,8,0),"")</f>
        <v>鳥取県</v>
      </c>
      <c r="H102" s="49" t="str">
        <f t="shared" si="12"/>
        <v>鳥取県</v>
      </c>
      <c r="I102" s="49" t="str">
        <f>IFERROR(VLOOKUP(F102,基特!$B$6:$L$495,11,0),"")</f>
        <v>鳥取県</v>
      </c>
      <c r="J102" s="52" t="str">
        <f>IFERROR(VLOOKUP(F102,基特!$B$6:$L$495,10,0),"")</f>
        <v>都道府県</v>
      </c>
      <c r="K102" s="53">
        <f t="shared" si="17"/>
        <v>293</v>
      </c>
      <c r="L102" s="51" t="str">
        <f>IFERROR(VLOOKUP(K102,基特!$B$6:$L$495,8,0),"")</f>
        <v>長崎県</v>
      </c>
      <c r="M102" s="49" t="str">
        <f t="shared" si="14"/>
        <v>長崎県</v>
      </c>
      <c r="N102" s="49" t="str">
        <f>IFERROR(VLOOKUP(K102,基特!$B$6:$L$495,11,0),"")</f>
        <v>長崎県</v>
      </c>
      <c r="O102" s="52" t="str">
        <f>IFERROR(VLOOKUP(K102,基特!$B$6:$L$495,10,0),"")</f>
        <v>都道府県</v>
      </c>
    </row>
    <row r="103" spans="1:15" ht="15" customHeight="1" x14ac:dyDescent="0.15">
      <c r="A103" s="53">
        <f t="shared" si="15"/>
        <v>194</v>
      </c>
      <c r="B103" s="51" t="str">
        <f>IFERROR(VLOOKUP(A103,基特!$B$6:$L$495,8,0),"")</f>
        <v>愛知県</v>
      </c>
      <c r="C103" s="49" t="str">
        <f t="shared" si="10"/>
        <v/>
      </c>
      <c r="D103" s="49" t="str">
        <f>IFERROR(VLOOKUP(A103,基特!$B$6:$L$495,11,0),"")</f>
        <v>小牧市</v>
      </c>
      <c r="E103" s="52" t="str">
        <f>IFERROR(VLOOKUP(A103,基特!$B$6:$L$495,10,0),"")</f>
        <v>限特</v>
      </c>
      <c r="F103" s="53">
        <f t="shared" si="16"/>
        <v>244</v>
      </c>
      <c r="G103" s="51" t="str">
        <f>IFERROR(VLOOKUP(F103,基特!$B$6:$L$495,8,0),"")</f>
        <v>鳥取県</v>
      </c>
      <c r="H103" s="49" t="str">
        <f t="shared" si="12"/>
        <v/>
      </c>
      <c r="I103" s="49" t="str">
        <f>IFERROR(VLOOKUP(F103,基特!$B$6:$L$495,11,0),"")</f>
        <v>鳥取市</v>
      </c>
      <c r="J103" s="52" t="str">
        <f>IFERROR(VLOOKUP(F103,基特!$B$6:$L$495,10,0),"")</f>
        <v>４条２項</v>
      </c>
      <c r="K103" s="53">
        <f t="shared" si="17"/>
        <v>294</v>
      </c>
      <c r="L103" s="51" t="str">
        <f>IFERROR(VLOOKUP(K103,基特!$B$6:$L$495,8,0),"")</f>
        <v>長崎県</v>
      </c>
      <c r="M103" s="49" t="str">
        <f t="shared" si="14"/>
        <v/>
      </c>
      <c r="N103" s="49" t="str">
        <f>IFERROR(VLOOKUP(K103,基特!$B$6:$L$495,11,0),"")</f>
        <v>長崎市</v>
      </c>
      <c r="O103" s="52" t="str">
        <f>IFERROR(VLOOKUP(K103,基特!$B$6:$L$495,10,0),"")</f>
        <v>４条１項</v>
      </c>
    </row>
    <row r="104" spans="1:15" ht="15" customHeight="1" x14ac:dyDescent="0.15">
      <c r="A104" s="53">
        <f t="shared" si="15"/>
        <v>195</v>
      </c>
      <c r="B104" s="51" t="str">
        <f>IFERROR(VLOOKUP(A104,基特!$B$6:$L$495,8,0),"")</f>
        <v>愛知県</v>
      </c>
      <c r="C104" s="49" t="str">
        <f t="shared" si="10"/>
        <v/>
      </c>
      <c r="D104" s="49" t="str">
        <f>IFERROR(VLOOKUP(A104,基特!$B$6:$L$495,11,0),"")</f>
        <v>稲沢市</v>
      </c>
      <c r="E104" s="52" t="str">
        <f>IFERROR(VLOOKUP(A104,基特!$B$6:$L$495,10,0),"")</f>
        <v>限特</v>
      </c>
      <c r="F104" s="53">
        <f t="shared" si="16"/>
        <v>245</v>
      </c>
      <c r="G104" s="51" t="str">
        <f>IFERROR(VLOOKUP(F104,基特!$B$6:$L$495,8,0),"")</f>
        <v>鳥取県</v>
      </c>
      <c r="H104" s="49" t="str">
        <f t="shared" si="12"/>
        <v/>
      </c>
      <c r="I104" s="49" t="str">
        <f>IFERROR(VLOOKUP(F104,基特!$B$6:$L$495,11,0),"")</f>
        <v>米子市</v>
      </c>
      <c r="J104" s="52" t="str">
        <f>IFERROR(VLOOKUP(F104,基特!$B$6:$L$495,10,0),"")</f>
        <v>４条２項</v>
      </c>
      <c r="K104" s="53">
        <f t="shared" si="17"/>
        <v>295</v>
      </c>
      <c r="L104" s="51" t="str">
        <f>IFERROR(VLOOKUP(K104,基特!$B$6:$L$495,8,0),"")</f>
        <v>長崎県</v>
      </c>
      <c r="M104" s="49" t="str">
        <f t="shared" si="14"/>
        <v/>
      </c>
      <c r="N104" s="49" t="str">
        <f>IFERROR(VLOOKUP(K104,基特!$B$6:$L$495,11,0),"")</f>
        <v>佐世保市</v>
      </c>
      <c r="O104" s="52" t="str">
        <f>IFERROR(VLOOKUP(K104,基特!$B$6:$L$495,10,0),"")</f>
        <v>４条１項</v>
      </c>
    </row>
    <row r="105" spans="1:15" ht="15" customHeight="1" x14ac:dyDescent="0.15">
      <c r="A105" s="53">
        <f t="shared" si="15"/>
        <v>196</v>
      </c>
      <c r="B105" s="51" t="str">
        <f>IFERROR(VLOOKUP(A105,基特!$B$6:$L$495,8,0),"")</f>
        <v>愛知県</v>
      </c>
      <c r="C105" s="49" t="str">
        <f t="shared" si="10"/>
        <v/>
      </c>
      <c r="D105" s="49" t="str">
        <f>IFERROR(VLOOKUP(A105,基特!$B$6:$L$495,11,0),"")</f>
        <v>東海市</v>
      </c>
      <c r="E105" s="52" t="str">
        <f>IFERROR(VLOOKUP(A105,基特!$B$6:$L$495,10,0),"")</f>
        <v>限特</v>
      </c>
      <c r="F105" s="53">
        <f t="shared" si="16"/>
        <v>246</v>
      </c>
      <c r="G105" s="51" t="str">
        <f>IFERROR(VLOOKUP(F105,基特!$B$6:$L$495,8,0),"")</f>
        <v>鳥取県</v>
      </c>
      <c r="H105" s="49" t="str">
        <f t="shared" si="12"/>
        <v/>
      </c>
      <c r="I105" s="49" t="str">
        <f>IFERROR(VLOOKUP(F105,基特!$B$6:$L$495,11,0),"")</f>
        <v>倉吉市</v>
      </c>
      <c r="J105" s="52" t="str">
        <f>IFERROR(VLOOKUP(F105,基特!$B$6:$L$495,10,0),"")</f>
        <v>４条２項</v>
      </c>
      <c r="K105" s="53">
        <f t="shared" si="17"/>
        <v>296</v>
      </c>
      <c r="L105" s="51" t="str">
        <f>IFERROR(VLOOKUP(K105,基特!$B$6:$L$495,8,0),"")</f>
        <v>長崎県</v>
      </c>
      <c r="M105" s="49" t="str">
        <f t="shared" si="14"/>
        <v/>
      </c>
      <c r="N105" s="49" t="str">
        <f>IFERROR(VLOOKUP(K105,基特!$B$6:$L$495,11,0),"")</f>
        <v>島原市</v>
      </c>
      <c r="O105" s="52" t="str">
        <f>IFERROR(VLOOKUP(K105,基特!$B$6:$L$495,10,0),"")</f>
        <v>限特</v>
      </c>
    </row>
    <row r="106" spans="1:15" ht="15" customHeight="1" x14ac:dyDescent="0.15">
      <c r="A106" s="53">
        <f t="shared" si="15"/>
        <v>197</v>
      </c>
      <c r="B106" s="51" t="str">
        <f>IFERROR(VLOOKUP(A106,基特!$B$6:$L$495,8,0),"")</f>
        <v>愛知県</v>
      </c>
      <c r="C106" s="49" t="str">
        <f t="shared" si="10"/>
        <v/>
      </c>
      <c r="D106" s="49" t="str">
        <f>IFERROR(VLOOKUP(A106,基特!$B$6:$L$495,11,0),"")</f>
        <v>大府市</v>
      </c>
      <c r="E106" s="52" t="str">
        <f>IFERROR(VLOOKUP(A106,基特!$B$6:$L$495,10,0),"")</f>
        <v>限特</v>
      </c>
      <c r="F106" s="53">
        <f t="shared" si="16"/>
        <v>247</v>
      </c>
      <c r="G106" s="51" t="str">
        <f>IFERROR(VLOOKUP(F106,基特!$B$6:$L$495,8,0),"")</f>
        <v>島根県</v>
      </c>
      <c r="H106" s="49" t="str">
        <f t="shared" si="12"/>
        <v>島根県</v>
      </c>
      <c r="I106" s="49" t="str">
        <f>IFERROR(VLOOKUP(F106,基特!$B$6:$L$495,11,0),"")</f>
        <v>島根県</v>
      </c>
      <c r="J106" s="52" t="str">
        <f>IFERROR(VLOOKUP(F106,基特!$B$6:$L$495,10,0),"")</f>
        <v>都道府県</v>
      </c>
      <c r="K106" s="53">
        <f t="shared" si="17"/>
        <v>297</v>
      </c>
      <c r="L106" s="51" t="str">
        <f>IFERROR(VLOOKUP(K106,基特!$B$6:$L$495,8,0),"")</f>
        <v>長崎県</v>
      </c>
      <c r="M106" s="49" t="str">
        <f t="shared" si="14"/>
        <v/>
      </c>
      <c r="N106" s="49" t="str">
        <f>IFERROR(VLOOKUP(K106,基特!$B$6:$L$495,11,0),"")</f>
        <v>平戸市</v>
      </c>
      <c r="O106" s="52" t="str">
        <f>IFERROR(VLOOKUP(K106,基特!$B$6:$L$495,10,0),"")</f>
        <v>限特</v>
      </c>
    </row>
    <row r="107" spans="1:15" ht="15" customHeight="1" x14ac:dyDescent="0.15">
      <c r="A107" s="53">
        <f t="shared" si="15"/>
        <v>198</v>
      </c>
      <c r="B107" s="51" t="str">
        <f>IFERROR(VLOOKUP(A107,基特!$B$6:$L$495,8,0),"")</f>
        <v>三重県</v>
      </c>
      <c r="C107" s="49" t="str">
        <f t="shared" si="10"/>
        <v>三重県</v>
      </c>
      <c r="D107" s="49" t="str">
        <f>IFERROR(VLOOKUP(A107,基特!$B$6:$L$495,11,0),"")</f>
        <v>三重県</v>
      </c>
      <c r="E107" s="52" t="str">
        <f>IFERROR(VLOOKUP(A107,基特!$B$6:$L$495,10,0),"")</f>
        <v>都道府県</v>
      </c>
      <c r="F107" s="53">
        <f t="shared" si="16"/>
        <v>248</v>
      </c>
      <c r="G107" s="51" t="str">
        <f>IFERROR(VLOOKUP(F107,基特!$B$6:$L$495,8,0),"")</f>
        <v>島根県</v>
      </c>
      <c r="H107" s="49" t="str">
        <f t="shared" si="12"/>
        <v/>
      </c>
      <c r="I107" s="49" t="str">
        <f>IFERROR(VLOOKUP(F107,基特!$B$6:$L$495,11,0),"")</f>
        <v>松江市</v>
      </c>
      <c r="J107" s="52" t="str">
        <f>IFERROR(VLOOKUP(F107,基特!$B$6:$L$495,10,0),"")</f>
        <v>４条２項</v>
      </c>
      <c r="K107" s="53">
        <f t="shared" si="17"/>
        <v>298</v>
      </c>
      <c r="L107" s="51" t="str">
        <f>IFERROR(VLOOKUP(K107,基特!$B$6:$L$495,8,0),"")</f>
        <v>熊本県</v>
      </c>
      <c r="M107" s="49" t="str">
        <f t="shared" si="14"/>
        <v>熊本県</v>
      </c>
      <c r="N107" s="49" t="str">
        <f>IFERROR(VLOOKUP(K107,基特!$B$6:$L$495,11,0),"")</f>
        <v>熊本県</v>
      </c>
      <c r="O107" s="52" t="str">
        <f>IFERROR(VLOOKUP(K107,基特!$B$6:$L$495,10,0),"")</f>
        <v>都道府県</v>
      </c>
    </row>
    <row r="108" spans="1:15" ht="15" customHeight="1" x14ac:dyDescent="0.15">
      <c r="A108" s="53">
        <f t="shared" si="15"/>
        <v>199</v>
      </c>
      <c r="B108" s="51" t="str">
        <f>IFERROR(VLOOKUP(A108,基特!$B$6:$L$495,8,0),"")</f>
        <v>三重県</v>
      </c>
      <c r="C108" s="49" t="str">
        <f t="shared" si="10"/>
        <v/>
      </c>
      <c r="D108" s="49" t="str">
        <f>IFERROR(VLOOKUP(A108,基特!$B$6:$L$495,11,0),"")</f>
        <v>四日市市</v>
      </c>
      <c r="E108" s="52" t="str">
        <f>IFERROR(VLOOKUP(A108,基特!$B$6:$L$495,10,0),"")</f>
        <v>４条１項</v>
      </c>
      <c r="F108" s="53">
        <f t="shared" si="16"/>
        <v>249</v>
      </c>
      <c r="G108" s="51" t="str">
        <f>IFERROR(VLOOKUP(F108,基特!$B$6:$L$495,8,0),"")</f>
        <v>島根県</v>
      </c>
      <c r="H108" s="49" t="str">
        <f t="shared" si="12"/>
        <v/>
      </c>
      <c r="I108" s="49" t="str">
        <f>IFERROR(VLOOKUP(F108,基特!$B$6:$L$495,11,0),"")</f>
        <v>出雲市</v>
      </c>
      <c r="J108" s="52" t="str">
        <f>IFERROR(VLOOKUP(F108,基特!$B$6:$L$495,10,0),"")</f>
        <v>４条２項</v>
      </c>
      <c r="K108" s="53">
        <f t="shared" si="17"/>
        <v>299</v>
      </c>
      <c r="L108" s="51" t="str">
        <f>IFERROR(VLOOKUP(K108,基特!$B$6:$L$495,8,0),"")</f>
        <v>熊本県</v>
      </c>
      <c r="M108" s="49" t="str">
        <f t="shared" si="14"/>
        <v/>
      </c>
      <c r="N108" s="49" t="str">
        <f>IFERROR(VLOOKUP(K108,基特!$B$6:$L$495,11,0),"")</f>
        <v>熊本市</v>
      </c>
      <c r="O108" s="52" t="str">
        <f>IFERROR(VLOOKUP(K108,基特!$B$6:$L$495,10,0),"")</f>
        <v>政令市</v>
      </c>
    </row>
    <row r="109" spans="1:15" ht="15" customHeight="1" x14ac:dyDescent="0.15">
      <c r="A109" s="53">
        <f t="shared" si="15"/>
        <v>200</v>
      </c>
      <c r="B109" s="51" t="str">
        <f>IFERROR(VLOOKUP(A109,基特!$B$6:$L$495,8,0),"")</f>
        <v>三重県</v>
      </c>
      <c r="C109" s="49" t="str">
        <f t="shared" si="10"/>
        <v/>
      </c>
      <c r="D109" s="49" t="str">
        <f>IFERROR(VLOOKUP(A109,基特!$B$6:$L$495,11,0),"")</f>
        <v>津市</v>
      </c>
      <c r="E109" s="52" t="str">
        <f>IFERROR(VLOOKUP(A109,基特!$B$6:$L$495,10,0),"")</f>
        <v>４条１項</v>
      </c>
      <c r="F109" s="53">
        <f t="shared" si="16"/>
        <v>250</v>
      </c>
      <c r="G109" s="51" t="str">
        <f>IFERROR(VLOOKUP(F109,基特!$B$6:$L$495,8,0),"")</f>
        <v>島根県</v>
      </c>
      <c r="H109" s="49" t="str">
        <f t="shared" si="12"/>
        <v/>
      </c>
      <c r="I109" s="49" t="str">
        <f>IFERROR(VLOOKUP(F109,基特!$B$6:$L$495,11,0),"")</f>
        <v>浜田市</v>
      </c>
      <c r="J109" s="52" t="str">
        <f>IFERROR(VLOOKUP(F109,基特!$B$6:$L$495,10,0),"")</f>
        <v>限特</v>
      </c>
      <c r="K109" s="53">
        <f t="shared" si="17"/>
        <v>300</v>
      </c>
      <c r="L109" s="51" t="str">
        <f>IFERROR(VLOOKUP(K109,基特!$B$6:$L$495,8,0),"")</f>
        <v>熊本県</v>
      </c>
      <c r="M109" s="49" t="str">
        <f t="shared" si="14"/>
        <v/>
      </c>
      <c r="N109" s="49" t="str">
        <f>IFERROR(VLOOKUP(K109,基特!$B$6:$L$495,11,0),"")</f>
        <v>八代市</v>
      </c>
      <c r="O109" s="52" t="str">
        <f>IFERROR(VLOOKUP(K109,基特!$B$6:$L$495,10,0),"")</f>
        <v>４条２項</v>
      </c>
    </row>
    <row r="110" spans="1:15" ht="15" customHeight="1" x14ac:dyDescent="0.15">
      <c r="A110" s="60"/>
      <c r="B110" s="61"/>
      <c r="C110" s="62"/>
      <c r="D110" s="63"/>
      <c r="E110" s="63"/>
      <c r="F110" s="64"/>
      <c r="G110" s="65"/>
      <c r="H110" s="62"/>
      <c r="I110" s="62"/>
      <c r="J110" s="63"/>
      <c r="K110" s="64"/>
      <c r="L110" s="65"/>
      <c r="M110" s="62"/>
      <c r="N110" s="62"/>
      <c r="O110" s="66"/>
    </row>
    <row r="111" spans="1:15" s="90" customFormat="1" ht="30" customHeight="1" x14ac:dyDescent="0.15">
      <c r="A111" s="467" t="s">
        <v>832</v>
      </c>
      <c r="B111" s="468"/>
      <c r="C111" s="468"/>
      <c r="D111" s="468"/>
      <c r="E111" s="468"/>
      <c r="F111" s="468"/>
      <c r="G111" s="468"/>
      <c r="H111" s="468"/>
      <c r="I111" s="468"/>
      <c r="J111" s="468"/>
      <c r="K111" s="468"/>
      <c r="L111" s="468"/>
      <c r="M111" s="468"/>
      <c r="N111" s="468"/>
      <c r="O111" s="469"/>
    </row>
    <row r="112" spans="1:15" x14ac:dyDescent="0.15">
      <c r="A112" s="70" t="s">
        <v>829</v>
      </c>
      <c r="B112" s="71" t="s">
        <v>838</v>
      </c>
      <c r="C112" s="71" t="s">
        <v>827</v>
      </c>
      <c r="D112" s="71" t="s">
        <v>831</v>
      </c>
      <c r="E112" s="72" t="s">
        <v>826</v>
      </c>
      <c r="F112" s="70" t="s">
        <v>829</v>
      </c>
      <c r="G112" s="71" t="s">
        <v>838</v>
      </c>
      <c r="H112" s="71" t="s">
        <v>827</v>
      </c>
      <c r="I112" s="71" t="s">
        <v>830</v>
      </c>
      <c r="J112" s="72" t="s">
        <v>826</v>
      </c>
      <c r="K112" s="70" t="s">
        <v>829</v>
      </c>
      <c r="L112" s="71" t="s">
        <v>838</v>
      </c>
      <c r="M112" s="71" t="s">
        <v>827</v>
      </c>
      <c r="N112" s="71" t="s">
        <v>830</v>
      </c>
      <c r="O112" s="72" t="s">
        <v>826</v>
      </c>
    </row>
    <row r="113" spans="1:17" ht="15" customHeight="1" x14ac:dyDescent="0.15">
      <c r="A113" s="53">
        <v>301</v>
      </c>
      <c r="B113" s="51" t="str">
        <f>IFERROR(VLOOKUP(A113,基特!$B$6:$L$495,8,0),"")</f>
        <v>熊本県</v>
      </c>
      <c r="C113" s="49" t="str">
        <f>IFERROR(IF(B113=B112,"",B113),"")</f>
        <v>熊本県</v>
      </c>
      <c r="D113" s="49" t="str">
        <f>IFERROR(VLOOKUP(A113,基特!$B$6:$L$495,11,0),"")</f>
        <v>天草市</v>
      </c>
      <c r="E113" s="54" t="str">
        <f>IFERROR(VLOOKUP(A113,基特!$B$6:$L$495,10,0),"")</f>
        <v>４条２項</v>
      </c>
      <c r="F113" s="53">
        <f>A162+1</f>
        <v>351</v>
      </c>
      <c r="G113" s="51" t="str">
        <f>IFERROR(VLOOKUP(F113,基特!$B$6:$L$495,8,0),"")</f>
        <v/>
      </c>
      <c r="H113" s="49" t="str">
        <f>IFERROR(IF(G113=G112,"",G113),"")</f>
        <v/>
      </c>
      <c r="I113" s="49" t="str">
        <f>IFERROR(VLOOKUP(F113,基特!$B$6:$L$495,11,0),"")</f>
        <v/>
      </c>
      <c r="J113" s="52" t="str">
        <f>IFERROR(VLOOKUP(F113,基特!$B$6:$L$495,10,0),"")</f>
        <v/>
      </c>
      <c r="K113" s="53">
        <f>F162+1</f>
        <v>401</v>
      </c>
      <c r="L113" s="51" t="str">
        <f>IFERROR(VLOOKUP(K113,基特!$B$6:$L$495,8,0),"")</f>
        <v/>
      </c>
      <c r="M113" s="49" t="str">
        <f>IFERROR(IF(L113=L112,"",L113),"")</f>
        <v/>
      </c>
      <c r="N113" s="49" t="str">
        <f>IFERROR(VLOOKUP(K113,基特!$B$6:$L$495,11,0),"")</f>
        <v/>
      </c>
      <c r="O113" s="52" t="str">
        <f>IFERROR(VLOOKUP(K113,基特!$B$6:$L$495,10,0),"")</f>
        <v/>
      </c>
    </row>
    <row r="114" spans="1:17" ht="15" customHeight="1" x14ac:dyDescent="0.15">
      <c r="A114" s="53">
        <f t="shared" ref="A114:A145" si="18">A113+1</f>
        <v>302</v>
      </c>
      <c r="B114" s="51" t="str">
        <f>IFERROR(VLOOKUP(A114,基特!$B$6:$L$495,8,0),"")</f>
        <v>大分県</v>
      </c>
      <c r="C114" s="49" t="str">
        <f t="shared" ref="C114:C162" si="19">IFERROR(IF(B114=B113,"",B114),"")</f>
        <v>大分県</v>
      </c>
      <c r="D114" s="49" t="str">
        <f>IFERROR(VLOOKUP(A114,基特!$B$6:$L$495,11,0),"")</f>
        <v>大分県</v>
      </c>
      <c r="E114" s="52" t="str">
        <f>IFERROR(VLOOKUP(A114,基特!$B$6:$L$495,10,0),"")</f>
        <v>都道府県</v>
      </c>
      <c r="F114" s="53">
        <f t="shared" ref="F114:F145" si="20">F113+1</f>
        <v>352</v>
      </c>
      <c r="G114" s="51" t="str">
        <f>IFERROR(VLOOKUP(F114,基特!$B$6:$L$495,8,0),"")</f>
        <v/>
      </c>
      <c r="H114" s="49" t="str">
        <f t="shared" ref="H114:H162" si="21">IFERROR(IF(G114=G113,"",G114),"")</f>
        <v/>
      </c>
      <c r="I114" s="49" t="str">
        <f>IFERROR(VLOOKUP(F114,基特!$B$6:$L$495,11,0),"")</f>
        <v/>
      </c>
      <c r="J114" s="52" t="str">
        <f>IFERROR(VLOOKUP(F114,基特!$B$6:$L$495,10,0),"")</f>
        <v/>
      </c>
      <c r="K114" s="53">
        <f t="shared" ref="K114:K145" si="22">K113+1</f>
        <v>402</v>
      </c>
      <c r="L114" s="51" t="str">
        <f>IFERROR(VLOOKUP(K114,基特!$B$6:$L$495,8,0),"")</f>
        <v/>
      </c>
      <c r="M114" s="49" t="str">
        <f t="shared" ref="M114:M162" si="23">IFERROR(IF(L114=L113,"",L114),"")</f>
        <v/>
      </c>
      <c r="N114" s="49" t="str">
        <f>IFERROR(VLOOKUP(K114,基特!$B$6:$L$495,11,0),"")</f>
        <v/>
      </c>
      <c r="O114" s="52" t="str">
        <f>IFERROR(VLOOKUP(K114,基特!$B$6:$L$495,10,0),"")</f>
        <v/>
      </c>
    </row>
    <row r="115" spans="1:17" ht="15" customHeight="1" x14ac:dyDescent="0.15">
      <c r="A115" s="53">
        <f t="shared" si="18"/>
        <v>303</v>
      </c>
      <c r="B115" s="51" t="str">
        <f>IFERROR(VLOOKUP(A115,基特!$B$6:$L$495,8,0),"")</f>
        <v>大分県</v>
      </c>
      <c r="C115" s="49" t="str">
        <f t="shared" si="19"/>
        <v/>
      </c>
      <c r="D115" s="49" t="str">
        <f>IFERROR(VLOOKUP(A115,基特!$B$6:$L$495,11,0),"")</f>
        <v>大分市</v>
      </c>
      <c r="E115" s="52" t="str">
        <f>IFERROR(VLOOKUP(A115,基特!$B$6:$L$495,10,0),"")</f>
        <v>４条１項</v>
      </c>
      <c r="F115" s="53">
        <f t="shared" si="20"/>
        <v>353</v>
      </c>
      <c r="G115" s="51" t="str">
        <f>IFERROR(VLOOKUP(F115,基特!$B$6:$L$495,8,0),"")</f>
        <v/>
      </c>
      <c r="H115" s="49" t="str">
        <f t="shared" si="21"/>
        <v/>
      </c>
      <c r="I115" s="49" t="str">
        <f>IFERROR(VLOOKUP(F115,基特!$B$6:$L$495,11,0),"")</f>
        <v/>
      </c>
      <c r="J115" s="52" t="str">
        <f>IFERROR(VLOOKUP(F115,基特!$B$6:$L$495,10,0),"")</f>
        <v/>
      </c>
      <c r="K115" s="53">
        <f t="shared" si="22"/>
        <v>403</v>
      </c>
      <c r="L115" s="51" t="str">
        <f>IFERROR(VLOOKUP(K115,基特!$B$6:$L$495,8,0),"")</f>
        <v/>
      </c>
      <c r="M115" s="49" t="str">
        <f t="shared" si="23"/>
        <v/>
      </c>
      <c r="N115" s="49" t="str">
        <f>IFERROR(VLOOKUP(K115,基特!$B$6:$L$495,11,0),"")</f>
        <v/>
      </c>
      <c r="O115" s="52" t="str">
        <f>IFERROR(VLOOKUP(K115,基特!$B$6:$L$495,10,0),"")</f>
        <v/>
      </c>
      <c r="Q115" s="50"/>
    </row>
    <row r="116" spans="1:17" ht="15" customHeight="1" x14ac:dyDescent="0.15">
      <c r="A116" s="53">
        <f t="shared" si="18"/>
        <v>304</v>
      </c>
      <c r="B116" s="51" t="str">
        <f>IFERROR(VLOOKUP(A116,基特!$B$6:$L$495,8,0),"")</f>
        <v>大分県</v>
      </c>
      <c r="C116" s="49" t="str">
        <f t="shared" si="19"/>
        <v/>
      </c>
      <c r="D116" s="49" t="str">
        <f>IFERROR(VLOOKUP(A116,基特!$B$6:$L$495,11,0),"")</f>
        <v>別府市</v>
      </c>
      <c r="E116" s="52" t="str">
        <f>IFERROR(VLOOKUP(A116,基特!$B$6:$L$495,10,0),"")</f>
        <v>４条２項</v>
      </c>
      <c r="F116" s="53">
        <f t="shared" si="20"/>
        <v>354</v>
      </c>
      <c r="G116" s="51" t="str">
        <f>IFERROR(VLOOKUP(F116,基特!$B$6:$L$495,8,0),"")</f>
        <v/>
      </c>
      <c r="H116" s="49" t="str">
        <f t="shared" si="21"/>
        <v/>
      </c>
      <c r="I116" s="49" t="str">
        <f>IFERROR(VLOOKUP(F116,基特!$B$6:$L$495,11,0),"")</f>
        <v/>
      </c>
      <c r="J116" s="52" t="str">
        <f>IFERROR(VLOOKUP(F116,基特!$B$6:$L$495,10,0),"")</f>
        <v/>
      </c>
      <c r="K116" s="53">
        <f t="shared" si="22"/>
        <v>404</v>
      </c>
      <c r="L116" s="51" t="str">
        <f>IFERROR(VLOOKUP(K116,基特!$B$6:$L$495,8,0),"")</f>
        <v/>
      </c>
      <c r="M116" s="49" t="str">
        <f t="shared" si="23"/>
        <v/>
      </c>
      <c r="N116" s="49" t="str">
        <f>IFERROR(VLOOKUP(K116,基特!$B$6:$L$495,11,0),"")</f>
        <v/>
      </c>
      <c r="O116" s="52" t="str">
        <f>IFERROR(VLOOKUP(K116,基特!$B$6:$L$495,10,0),"")</f>
        <v/>
      </c>
    </row>
    <row r="117" spans="1:17" ht="15" customHeight="1" x14ac:dyDescent="0.15">
      <c r="A117" s="53">
        <f t="shared" si="18"/>
        <v>305</v>
      </c>
      <c r="B117" s="51" t="str">
        <f>IFERROR(VLOOKUP(A117,基特!$B$6:$L$495,8,0),"")</f>
        <v>大分県</v>
      </c>
      <c r="C117" s="49" t="str">
        <f t="shared" si="19"/>
        <v/>
      </c>
      <c r="D117" s="49" t="str">
        <f>IFERROR(VLOOKUP(A117,基特!$B$6:$L$495,11,0),"")</f>
        <v>日田市</v>
      </c>
      <c r="E117" s="52" t="str">
        <f>IFERROR(VLOOKUP(A117,基特!$B$6:$L$495,10,0),"")</f>
        <v>４条２項</v>
      </c>
      <c r="F117" s="53">
        <f t="shared" si="20"/>
        <v>355</v>
      </c>
      <c r="G117" s="51" t="str">
        <f>IFERROR(VLOOKUP(F117,基特!$B$6:$L$495,8,0),"")</f>
        <v/>
      </c>
      <c r="H117" s="49" t="str">
        <f t="shared" si="21"/>
        <v/>
      </c>
      <c r="I117" s="49" t="str">
        <f>IFERROR(VLOOKUP(F117,基特!$B$6:$L$495,11,0),"")</f>
        <v/>
      </c>
      <c r="J117" s="52" t="str">
        <f>IFERROR(VLOOKUP(F117,基特!$B$6:$L$495,10,0),"")</f>
        <v/>
      </c>
      <c r="K117" s="53">
        <f t="shared" si="22"/>
        <v>405</v>
      </c>
      <c r="L117" s="51" t="str">
        <f>IFERROR(VLOOKUP(K117,基特!$B$6:$L$495,8,0),"")</f>
        <v/>
      </c>
      <c r="M117" s="49" t="str">
        <f t="shared" si="23"/>
        <v/>
      </c>
      <c r="N117" s="49" t="str">
        <f>IFERROR(VLOOKUP(K117,基特!$B$6:$L$495,11,0),"")</f>
        <v/>
      </c>
      <c r="O117" s="52" t="str">
        <f>IFERROR(VLOOKUP(K117,基特!$B$6:$L$495,10,0),"")</f>
        <v/>
      </c>
    </row>
    <row r="118" spans="1:17" ht="15" customHeight="1" x14ac:dyDescent="0.15">
      <c r="A118" s="53">
        <f t="shared" si="18"/>
        <v>306</v>
      </c>
      <c r="B118" s="51" t="str">
        <f>IFERROR(VLOOKUP(A118,基特!$B$6:$L$495,8,0),"")</f>
        <v>大分県</v>
      </c>
      <c r="C118" s="49" t="str">
        <f t="shared" si="19"/>
        <v/>
      </c>
      <c r="D118" s="49" t="str">
        <f>IFERROR(VLOOKUP(A118,基特!$B$6:$L$495,11,0),"")</f>
        <v>佐伯市</v>
      </c>
      <c r="E118" s="52" t="str">
        <f>IFERROR(VLOOKUP(A118,基特!$B$6:$L$495,10,0),"")</f>
        <v>４条２項</v>
      </c>
      <c r="F118" s="53">
        <f t="shared" si="20"/>
        <v>356</v>
      </c>
      <c r="G118" s="51" t="str">
        <f>IFERROR(VLOOKUP(F118,基特!$B$6:$L$495,8,0),"")</f>
        <v/>
      </c>
      <c r="H118" s="49" t="str">
        <f t="shared" si="21"/>
        <v/>
      </c>
      <c r="I118" s="49" t="str">
        <f>IFERROR(VLOOKUP(F118,基特!$B$6:$L$495,11,0),"")</f>
        <v/>
      </c>
      <c r="J118" s="52" t="str">
        <f>IFERROR(VLOOKUP(F118,基特!$B$6:$L$495,10,0),"")</f>
        <v/>
      </c>
      <c r="K118" s="53">
        <f t="shared" si="22"/>
        <v>406</v>
      </c>
      <c r="L118" s="51" t="str">
        <f>IFERROR(VLOOKUP(K118,基特!$B$6:$L$495,8,0),"")</f>
        <v/>
      </c>
      <c r="M118" s="49" t="str">
        <f t="shared" si="23"/>
        <v/>
      </c>
      <c r="N118" s="49" t="str">
        <f>IFERROR(VLOOKUP(K118,基特!$B$6:$L$495,11,0),"")</f>
        <v/>
      </c>
      <c r="O118" s="52" t="str">
        <f>IFERROR(VLOOKUP(K118,基特!$B$6:$L$495,10,0),"")</f>
        <v/>
      </c>
    </row>
    <row r="119" spans="1:17" ht="15" customHeight="1" x14ac:dyDescent="0.15">
      <c r="A119" s="53">
        <f t="shared" si="18"/>
        <v>307</v>
      </c>
      <c r="B119" s="51" t="str">
        <f>IFERROR(VLOOKUP(A119,基特!$B$6:$L$495,8,0),"")</f>
        <v>大分県</v>
      </c>
      <c r="C119" s="49" t="str">
        <f t="shared" si="19"/>
        <v/>
      </c>
      <c r="D119" s="49" t="str">
        <f>IFERROR(VLOOKUP(A119,基特!$B$6:$L$495,11,0),"")</f>
        <v>宇佐市</v>
      </c>
      <c r="E119" s="52" t="str">
        <f>IFERROR(VLOOKUP(A119,基特!$B$6:$L$495,10,0),"")</f>
        <v>４条２項</v>
      </c>
      <c r="F119" s="53">
        <f t="shared" si="20"/>
        <v>357</v>
      </c>
      <c r="G119" s="51" t="str">
        <f>IFERROR(VLOOKUP(F119,基特!$B$6:$L$495,8,0),"")</f>
        <v/>
      </c>
      <c r="H119" s="49" t="str">
        <f t="shared" si="21"/>
        <v/>
      </c>
      <c r="I119" s="49" t="str">
        <f>IFERROR(VLOOKUP(F119,基特!$B$6:$L$495,11,0),"")</f>
        <v/>
      </c>
      <c r="J119" s="52" t="str">
        <f>IFERROR(VLOOKUP(F119,基特!$B$6:$L$495,10,0),"")</f>
        <v/>
      </c>
      <c r="K119" s="53">
        <f t="shared" si="22"/>
        <v>407</v>
      </c>
      <c r="L119" s="51" t="str">
        <f>IFERROR(VLOOKUP(K119,基特!$B$6:$L$495,8,0),"")</f>
        <v/>
      </c>
      <c r="M119" s="49" t="str">
        <f t="shared" si="23"/>
        <v/>
      </c>
      <c r="N119" s="49" t="str">
        <f>IFERROR(VLOOKUP(K119,基特!$B$6:$L$495,11,0),"")</f>
        <v/>
      </c>
      <c r="O119" s="52" t="str">
        <f>IFERROR(VLOOKUP(K119,基特!$B$6:$L$495,10,0),"")</f>
        <v/>
      </c>
    </row>
    <row r="120" spans="1:17" ht="15" customHeight="1" x14ac:dyDescent="0.15">
      <c r="A120" s="53">
        <f t="shared" si="18"/>
        <v>308</v>
      </c>
      <c r="B120" s="51" t="str">
        <f>IFERROR(VLOOKUP(A120,基特!$B$6:$L$495,8,0),"")</f>
        <v>宮崎県</v>
      </c>
      <c r="C120" s="49" t="str">
        <f t="shared" si="19"/>
        <v>宮崎県</v>
      </c>
      <c r="D120" s="49" t="str">
        <f>IFERROR(VLOOKUP(A120,基特!$B$6:$L$495,11,0),"")</f>
        <v>宮崎県</v>
      </c>
      <c r="E120" s="52" t="str">
        <f>IFERROR(VLOOKUP(A120,基特!$B$6:$L$495,10,0),"")</f>
        <v>都道府県</v>
      </c>
      <c r="F120" s="53">
        <f t="shared" si="20"/>
        <v>358</v>
      </c>
      <c r="G120" s="51" t="str">
        <f>IFERROR(VLOOKUP(F120,基特!$B$6:$L$495,8,0),"")</f>
        <v/>
      </c>
      <c r="H120" s="49" t="str">
        <f t="shared" si="21"/>
        <v/>
      </c>
      <c r="I120" s="49" t="str">
        <f>IFERROR(VLOOKUP(F120,基特!$B$6:$L$495,11,0),"")</f>
        <v/>
      </c>
      <c r="J120" s="52" t="str">
        <f>IFERROR(VLOOKUP(F120,基特!$B$6:$L$495,10,0),"")</f>
        <v/>
      </c>
      <c r="K120" s="53">
        <f t="shared" si="22"/>
        <v>408</v>
      </c>
      <c r="L120" s="51" t="str">
        <f>IFERROR(VLOOKUP(K120,基特!$B$6:$L$495,8,0),"")</f>
        <v/>
      </c>
      <c r="M120" s="49" t="str">
        <f t="shared" si="23"/>
        <v/>
      </c>
      <c r="N120" s="49" t="str">
        <f>IFERROR(VLOOKUP(K120,基特!$B$6:$L$495,11,0),"")</f>
        <v/>
      </c>
      <c r="O120" s="52" t="str">
        <f>IFERROR(VLOOKUP(K120,基特!$B$6:$L$495,10,0),"")</f>
        <v/>
      </c>
    </row>
    <row r="121" spans="1:17" ht="15" customHeight="1" x14ac:dyDescent="0.15">
      <c r="A121" s="53">
        <f t="shared" si="18"/>
        <v>309</v>
      </c>
      <c r="B121" s="51" t="str">
        <f>IFERROR(VLOOKUP(A121,基特!$B$6:$L$495,8,0),"")</f>
        <v>宮崎県</v>
      </c>
      <c r="C121" s="49" t="str">
        <f t="shared" si="19"/>
        <v/>
      </c>
      <c r="D121" s="49" t="str">
        <f>IFERROR(VLOOKUP(A121,基特!$B$6:$L$495,11,0),"")</f>
        <v>都城市</v>
      </c>
      <c r="E121" s="52" t="str">
        <f>IFERROR(VLOOKUP(A121,基特!$B$6:$L$495,10,0),"")</f>
        <v>４条２項</v>
      </c>
      <c r="F121" s="53">
        <f t="shared" si="20"/>
        <v>359</v>
      </c>
      <c r="G121" s="51" t="str">
        <f>IFERROR(VLOOKUP(F121,基特!$B$6:$L$495,8,0),"")</f>
        <v/>
      </c>
      <c r="H121" s="49" t="str">
        <f t="shared" si="21"/>
        <v/>
      </c>
      <c r="I121" s="49" t="str">
        <f>IFERROR(VLOOKUP(F121,基特!$B$6:$L$495,11,0),"")</f>
        <v/>
      </c>
      <c r="J121" s="52" t="str">
        <f>IFERROR(VLOOKUP(F121,基特!$B$6:$L$495,10,0),"")</f>
        <v/>
      </c>
      <c r="K121" s="53">
        <f t="shared" si="22"/>
        <v>409</v>
      </c>
      <c r="L121" s="51" t="str">
        <f>IFERROR(VLOOKUP(K121,基特!$B$6:$L$495,8,0),"")</f>
        <v/>
      </c>
      <c r="M121" s="49" t="str">
        <f t="shared" si="23"/>
        <v/>
      </c>
      <c r="N121" s="49" t="str">
        <f>IFERROR(VLOOKUP(K121,基特!$B$6:$L$495,11,0),"")</f>
        <v/>
      </c>
      <c r="O121" s="52" t="str">
        <f>IFERROR(VLOOKUP(K121,基特!$B$6:$L$495,10,0),"")</f>
        <v/>
      </c>
    </row>
    <row r="122" spans="1:17" ht="15" customHeight="1" x14ac:dyDescent="0.15">
      <c r="A122" s="53">
        <f t="shared" si="18"/>
        <v>310</v>
      </c>
      <c r="B122" s="51" t="str">
        <f>IFERROR(VLOOKUP(A122,基特!$B$6:$L$495,8,0),"")</f>
        <v>宮崎県</v>
      </c>
      <c r="C122" s="49" t="str">
        <f t="shared" si="19"/>
        <v/>
      </c>
      <c r="D122" s="49" t="str">
        <f>IFERROR(VLOOKUP(A122,基特!$B$6:$L$495,11,0),"")</f>
        <v>日向市</v>
      </c>
      <c r="E122" s="52" t="str">
        <f>IFERROR(VLOOKUP(A122,基特!$B$6:$L$495,10,0),"")</f>
        <v>４条２項</v>
      </c>
      <c r="F122" s="53">
        <f t="shared" si="20"/>
        <v>360</v>
      </c>
      <c r="G122" s="51" t="str">
        <f>IFERROR(VLOOKUP(F122,基特!$B$6:$L$495,8,0),"")</f>
        <v/>
      </c>
      <c r="H122" s="49" t="str">
        <f t="shared" si="21"/>
        <v/>
      </c>
      <c r="I122" s="49" t="str">
        <f>IFERROR(VLOOKUP(F122,基特!$B$6:$L$495,11,0),"")</f>
        <v/>
      </c>
      <c r="J122" s="52" t="str">
        <f>IFERROR(VLOOKUP(F122,基特!$B$6:$L$495,10,0),"")</f>
        <v/>
      </c>
      <c r="K122" s="53">
        <f t="shared" si="22"/>
        <v>410</v>
      </c>
      <c r="L122" s="51" t="str">
        <f>IFERROR(VLOOKUP(K122,基特!$B$6:$L$495,8,0),"")</f>
        <v/>
      </c>
      <c r="M122" s="49" t="str">
        <f t="shared" si="23"/>
        <v/>
      </c>
      <c r="N122" s="49" t="str">
        <f>IFERROR(VLOOKUP(K122,基特!$B$6:$L$495,11,0),"")</f>
        <v/>
      </c>
      <c r="O122" s="52" t="str">
        <f>IFERROR(VLOOKUP(K122,基特!$B$6:$L$495,10,0),"")</f>
        <v/>
      </c>
    </row>
    <row r="123" spans="1:17" ht="15" customHeight="1" x14ac:dyDescent="0.15">
      <c r="A123" s="53">
        <f t="shared" si="18"/>
        <v>311</v>
      </c>
      <c r="B123" s="51" t="str">
        <f>IFERROR(VLOOKUP(A123,基特!$B$6:$L$495,8,0),"")</f>
        <v>鹿児島県</v>
      </c>
      <c r="C123" s="49" t="str">
        <f t="shared" si="19"/>
        <v>鹿児島県</v>
      </c>
      <c r="D123" s="49" t="str">
        <f>IFERROR(VLOOKUP(A123,基特!$B$6:$L$495,11,0),"")</f>
        <v>鹿児島県</v>
      </c>
      <c r="E123" s="52" t="str">
        <f>IFERROR(VLOOKUP(A123,基特!$B$6:$L$495,10,0),"")</f>
        <v>都道府県</v>
      </c>
      <c r="F123" s="53">
        <f t="shared" si="20"/>
        <v>361</v>
      </c>
      <c r="G123" s="51" t="str">
        <f>IFERROR(VLOOKUP(F123,基特!$B$6:$L$495,8,0),"")</f>
        <v/>
      </c>
      <c r="H123" s="49" t="str">
        <f t="shared" si="21"/>
        <v/>
      </c>
      <c r="I123" s="49" t="str">
        <f>IFERROR(VLOOKUP(F123,基特!$B$6:$L$495,11,0),"")</f>
        <v/>
      </c>
      <c r="J123" s="52" t="str">
        <f>IFERROR(VLOOKUP(F123,基特!$B$6:$L$495,10,0),"")</f>
        <v/>
      </c>
      <c r="K123" s="53">
        <f t="shared" si="22"/>
        <v>411</v>
      </c>
      <c r="L123" s="51" t="str">
        <f>IFERROR(VLOOKUP(K123,基特!$B$6:$L$495,8,0),"")</f>
        <v/>
      </c>
      <c r="M123" s="49" t="str">
        <f t="shared" si="23"/>
        <v/>
      </c>
      <c r="N123" s="49" t="str">
        <f>IFERROR(VLOOKUP(K123,基特!$B$6:$L$495,11,0),"")</f>
        <v/>
      </c>
      <c r="O123" s="52" t="str">
        <f>IFERROR(VLOOKUP(K123,基特!$B$6:$L$495,10,0),"")</f>
        <v/>
      </c>
    </row>
    <row r="124" spans="1:17" ht="15" customHeight="1" x14ac:dyDescent="0.15">
      <c r="A124" s="53">
        <f t="shared" si="18"/>
        <v>312</v>
      </c>
      <c r="B124" s="51" t="str">
        <f>IFERROR(VLOOKUP(A124,基特!$B$6:$L$495,8,0),"")</f>
        <v>鹿児島県</v>
      </c>
      <c r="C124" s="49" t="str">
        <f t="shared" si="19"/>
        <v/>
      </c>
      <c r="D124" s="49" t="str">
        <f>IFERROR(VLOOKUP(A124,基特!$B$6:$L$495,11,0),"")</f>
        <v>薩摩川内市</v>
      </c>
      <c r="E124" s="52" t="str">
        <f>IFERROR(VLOOKUP(A124,基特!$B$6:$L$495,10,0),"")</f>
        <v>限特</v>
      </c>
      <c r="F124" s="53">
        <f t="shared" si="20"/>
        <v>362</v>
      </c>
      <c r="G124" s="51" t="str">
        <f>IFERROR(VLOOKUP(F124,基特!$B$6:$L$495,8,0),"")</f>
        <v/>
      </c>
      <c r="H124" s="49" t="str">
        <f t="shared" si="21"/>
        <v/>
      </c>
      <c r="I124" s="49" t="str">
        <f>IFERROR(VLOOKUP(F124,基特!$B$6:$L$495,11,0),"")</f>
        <v/>
      </c>
      <c r="J124" s="52" t="str">
        <f>IFERROR(VLOOKUP(F124,基特!$B$6:$L$495,10,0),"")</f>
        <v/>
      </c>
      <c r="K124" s="53">
        <f t="shared" si="22"/>
        <v>412</v>
      </c>
      <c r="L124" s="51" t="str">
        <f>IFERROR(VLOOKUP(K124,基特!$B$6:$L$495,8,0),"")</f>
        <v/>
      </c>
      <c r="M124" s="49" t="str">
        <f t="shared" si="23"/>
        <v/>
      </c>
      <c r="N124" s="49" t="str">
        <f>IFERROR(VLOOKUP(K124,基特!$B$6:$L$495,11,0),"")</f>
        <v/>
      </c>
      <c r="O124" s="52" t="str">
        <f>IFERROR(VLOOKUP(K124,基特!$B$6:$L$495,10,0),"")</f>
        <v/>
      </c>
    </row>
    <row r="125" spans="1:17" ht="15" customHeight="1" x14ac:dyDescent="0.15">
      <c r="A125" s="53">
        <f t="shared" si="18"/>
        <v>313</v>
      </c>
      <c r="B125" s="51" t="str">
        <f>IFERROR(VLOOKUP(A125,基特!$B$6:$L$495,8,0),"")</f>
        <v>鹿児島県</v>
      </c>
      <c r="C125" s="49" t="str">
        <f t="shared" si="19"/>
        <v/>
      </c>
      <c r="D125" s="49" t="str">
        <f>IFERROR(VLOOKUP(A125,基特!$B$6:$L$495,11,0),"")</f>
        <v>霧島市</v>
      </c>
      <c r="E125" s="52" t="str">
        <f>IFERROR(VLOOKUP(A125,基特!$B$6:$L$495,10,0),"")</f>
        <v>限特</v>
      </c>
      <c r="F125" s="53">
        <f t="shared" si="20"/>
        <v>363</v>
      </c>
      <c r="G125" s="51" t="str">
        <f>IFERROR(VLOOKUP(F125,基特!$B$6:$L$495,8,0),"")</f>
        <v/>
      </c>
      <c r="H125" s="49" t="str">
        <f t="shared" si="21"/>
        <v/>
      </c>
      <c r="I125" s="49" t="str">
        <f>IFERROR(VLOOKUP(F125,基特!$B$6:$L$495,11,0),"")</f>
        <v/>
      </c>
      <c r="J125" s="52" t="str">
        <f>IFERROR(VLOOKUP(F125,基特!$B$6:$L$495,10,0),"")</f>
        <v/>
      </c>
      <c r="K125" s="53">
        <f t="shared" si="22"/>
        <v>413</v>
      </c>
      <c r="L125" s="51" t="str">
        <f>IFERROR(VLOOKUP(K125,基特!$B$6:$L$495,8,0),"")</f>
        <v/>
      </c>
      <c r="M125" s="49" t="str">
        <f t="shared" si="23"/>
        <v/>
      </c>
      <c r="N125" s="49" t="str">
        <f>IFERROR(VLOOKUP(K125,基特!$B$6:$L$495,11,0),"")</f>
        <v/>
      </c>
      <c r="O125" s="52" t="str">
        <f>IFERROR(VLOOKUP(K125,基特!$B$6:$L$495,10,0),"")</f>
        <v/>
      </c>
    </row>
    <row r="126" spans="1:17" ht="15" customHeight="1" x14ac:dyDescent="0.15">
      <c r="A126" s="53">
        <f t="shared" si="18"/>
        <v>314</v>
      </c>
      <c r="B126" s="51" t="str">
        <f>IFERROR(VLOOKUP(A126,基特!$B$6:$L$495,8,0),"")</f>
        <v>沖縄県</v>
      </c>
      <c r="C126" s="49" t="str">
        <f t="shared" si="19"/>
        <v>沖縄県</v>
      </c>
      <c r="D126" s="49" t="str">
        <f>IFERROR(VLOOKUP(A126,基特!$B$6:$L$495,11,0),"")</f>
        <v>沖縄県</v>
      </c>
      <c r="E126" s="52" t="str">
        <f>IFERROR(VLOOKUP(A126,基特!$B$6:$L$495,10,0),"")</f>
        <v>都道府県</v>
      </c>
      <c r="F126" s="53">
        <f t="shared" si="20"/>
        <v>364</v>
      </c>
      <c r="G126" s="51" t="str">
        <f>IFERROR(VLOOKUP(F126,基特!$B$6:$L$495,8,0),"")</f>
        <v/>
      </c>
      <c r="H126" s="49" t="str">
        <f t="shared" si="21"/>
        <v/>
      </c>
      <c r="I126" s="49" t="str">
        <f>IFERROR(VLOOKUP(F126,基特!$B$6:$L$495,11,0),"")</f>
        <v/>
      </c>
      <c r="J126" s="52" t="str">
        <f>IFERROR(VLOOKUP(F126,基特!$B$6:$L$495,10,0),"")</f>
        <v/>
      </c>
      <c r="K126" s="53">
        <f t="shared" si="22"/>
        <v>414</v>
      </c>
      <c r="L126" s="51" t="str">
        <f>IFERROR(VLOOKUP(K126,基特!$B$6:$L$495,8,0),"")</f>
        <v/>
      </c>
      <c r="M126" s="49" t="str">
        <f t="shared" si="23"/>
        <v/>
      </c>
      <c r="N126" s="49" t="str">
        <f>IFERROR(VLOOKUP(K126,基特!$B$6:$L$495,11,0),"")</f>
        <v/>
      </c>
      <c r="O126" s="52" t="str">
        <f>IFERROR(VLOOKUP(K126,基特!$B$6:$L$495,10,0),"")</f>
        <v/>
      </c>
    </row>
    <row r="127" spans="1:17" ht="15" customHeight="1" x14ac:dyDescent="0.15">
      <c r="A127" s="53">
        <f t="shared" si="18"/>
        <v>315</v>
      </c>
      <c r="B127" s="51" t="str">
        <f>IFERROR(VLOOKUP(A127,基特!$B$6:$L$495,8,0),"")</f>
        <v>沖縄県</v>
      </c>
      <c r="C127" s="49" t="str">
        <f t="shared" si="19"/>
        <v/>
      </c>
      <c r="D127" s="49" t="str">
        <f>IFERROR(VLOOKUP(A127,基特!$B$6:$L$495,11,0),"")</f>
        <v>那覇市</v>
      </c>
      <c r="E127" s="52" t="str">
        <f>IFERROR(VLOOKUP(A127,基特!$B$6:$L$495,10,0),"")</f>
        <v>４条１項</v>
      </c>
      <c r="F127" s="53">
        <f t="shared" si="20"/>
        <v>365</v>
      </c>
      <c r="G127" s="51" t="str">
        <f>IFERROR(VLOOKUP(F127,基特!$B$6:$L$495,8,0),"")</f>
        <v/>
      </c>
      <c r="H127" s="49" t="str">
        <f t="shared" si="21"/>
        <v/>
      </c>
      <c r="I127" s="49" t="str">
        <f>IFERROR(VLOOKUP(F127,基特!$B$6:$L$495,11,0),"")</f>
        <v/>
      </c>
      <c r="J127" s="52" t="str">
        <f>IFERROR(VLOOKUP(F127,基特!$B$6:$L$495,10,0),"")</f>
        <v/>
      </c>
      <c r="K127" s="53">
        <f t="shared" si="22"/>
        <v>415</v>
      </c>
      <c r="L127" s="51" t="str">
        <f>IFERROR(VLOOKUP(K127,基特!$B$6:$L$495,8,0),"")</f>
        <v/>
      </c>
      <c r="M127" s="49" t="str">
        <f t="shared" si="23"/>
        <v/>
      </c>
      <c r="N127" s="49" t="str">
        <f>IFERROR(VLOOKUP(K127,基特!$B$6:$L$495,11,0),"")</f>
        <v/>
      </c>
      <c r="O127" s="52" t="str">
        <f>IFERROR(VLOOKUP(K127,基特!$B$6:$L$495,10,0),"")</f>
        <v/>
      </c>
    </row>
    <row r="128" spans="1:17" ht="15" customHeight="1" x14ac:dyDescent="0.15">
      <c r="A128" s="53">
        <f t="shared" si="18"/>
        <v>316</v>
      </c>
      <c r="B128" s="51" t="str">
        <f>IFERROR(VLOOKUP(A128,基特!$B$6:$L$495,8,0),"")</f>
        <v>沖縄県</v>
      </c>
      <c r="C128" s="49" t="str">
        <f t="shared" si="19"/>
        <v/>
      </c>
      <c r="D128" s="49" t="str">
        <f>IFERROR(VLOOKUP(A128,基特!$B$6:$L$495,11,0),"")</f>
        <v>宜野湾市</v>
      </c>
      <c r="E128" s="52" t="str">
        <f>IFERROR(VLOOKUP(A128,基特!$B$6:$L$495,10,0),"")</f>
        <v>４条２項</v>
      </c>
      <c r="F128" s="53">
        <f t="shared" si="20"/>
        <v>366</v>
      </c>
      <c r="G128" s="51" t="str">
        <f>IFERROR(VLOOKUP(F128,基特!$B$6:$L$495,8,0),"")</f>
        <v/>
      </c>
      <c r="H128" s="49" t="str">
        <f t="shared" si="21"/>
        <v/>
      </c>
      <c r="I128" s="49" t="str">
        <f>IFERROR(VLOOKUP(F128,基特!$B$6:$L$495,11,0),"")</f>
        <v/>
      </c>
      <c r="J128" s="52" t="str">
        <f>IFERROR(VLOOKUP(F128,基特!$B$6:$L$495,10,0),"")</f>
        <v/>
      </c>
      <c r="K128" s="53">
        <f t="shared" si="22"/>
        <v>416</v>
      </c>
      <c r="L128" s="51" t="str">
        <f>IFERROR(VLOOKUP(K128,基特!$B$6:$L$495,8,0),"")</f>
        <v/>
      </c>
      <c r="M128" s="49" t="str">
        <f t="shared" si="23"/>
        <v/>
      </c>
      <c r="N128" s="49" t="str">
        <f>IFERROR(VLOOKUP(K128,基特!$B$6:$L$495,11,0),"")</f>
        <v/>
      </c>
      <c r="O128" s="52" t="str">
        <f>IFERROR(VLOOKUP(K128,基特!$B$6:$L$495,10,0),"")</f>
        <v/>
      </c>
    </row>
    <row r="129" spans="1:15" ht="15" customHeight="1" x14ac:dyDescent="0.15">
      <c r="A129" s="53">
        <f t="shared" si="18"/>
        <v>317</v>
      </c>
      <c r="B129" s="51" t="str">
        <f>IFERROR(VLOOKUP(A129,基特!$B$6:$L$495,8,0),"")</f>
        <v>沖縄県</v>
      </c>
      <c r="C129" s="49" t="str">
        <f t="shared" si="19"/>
        <v/>
      </c>
      <c r="D129" s="49" t="str">
        <f>IFERROR(VLOOKUP(A129,基特!$B$6:$L$495,11,0),"")</f>
        <v>浦添市</v>
      </c>
      <c r="E129" s="52" t="str">
        <f>IFERROR(VLOOKUP(A129,基特!$B$6:$L$495,10,0),"")</f>
        <v>４条２項</v>
      </c>
      <c r="F129" s="53">
        <f t="shared" si="20"/>
        <v>367</v>
      </c>
      <c r="G129" s="51" t="str">
        <f>IFERROR(VLOOKUP(F129,基特!$B$6:$L$495,8,0),"")</f>
        <v/>
      </c>
      <c r="H129" s="49" t="str">
        <f t="shared" si="21"/>
        <v/>
      </c>
      <c r="I129" s="49" t="str">
        <f>IFERROR(VLOOKUP(F129,基特!$B$6:$L$495,11,0),"")</f>
        <v/>
      </c>
      <c r="J129" s="52" t="str">
        <f>IFERROR(VLOOKUP(F129,基特!$B$6:$L$495,10,0),"")</f>
        <v/>
      </c>
      <c r="K129" s="53">
        <f t="shared" si="22"/>
        <v>417</v>
      </c>
      <c r="L129" s="51" t="str">
        <f>IFERROR(VLOOKUP(K129,基特!$B$6:$L$495,8,0),"")</f>
        <v/>
      </c>
      <c r="M129" s="49" t="str">
        <f t="shared" si="23"/>
        <v/>
      </c>
      <c r="N129" s="49" t="str">
        <f>IFERROR(VLOOKUP(K129,基特!$B$6:$L$495,11,0),"")</f>
        <v/>
      </c>
      <c r="O129" s="52" t="str">
        <f>IFERROR(VLOOKUP(K129,基特!$B$6:$L$495,10,0),"")</f>
        <v/>
      </c>
    </row>
    <row r="130" spans="1:15" ht="15" customHeight="1" x14ac:dyDescent="0.15">
      <c r="A130" s="53">
        <f t="shared" si="18"/>
        <v>318</v>
      </c>
      <c r="B130" s="51" t="str">
        <f>IFERROR(VLOOKUP(A130,基特!$B$6:$L$495,8,0),"")</f>
        <v>沖縄県</v>
      </c>
      <c r="C130" s="49" t="str">
        <f t="shared" si="19"/>
        <v/>
      </c>
      <c r="D130" s="49" t="str">
        <f>IFERROR(VLOOKUP(A130,基特!$B$6:$L$495,11,0),"")</f>
        <v>沖縄市</v>
      </c>
      <c r="E130" s="52" t="str">
        <f>IFERROR(VLOOKUP(A130,基特!$B$6:$L$495,10,0),"")</f>
        <v>４条２項</v>
      </c>
      <c r="F130" s="53">
        <f t="shared" si="20"/>
        <v>368</v>
      </c>
      <c r="G130" s="51" t="str">
        <f>IFERROR(VLOOKUP(F130,基特!$B$6:$L$495,8,0),"")</f>
        <v/>
      </c>
      <c r="H130" s="49" t="str">
        <f t="shared" si="21"/>
        <v/>
      </c>
      <c r="I130" s="49" t="str">
        <f>IFERROR(VLOOKUP(F130,基特!$B$6:$L$495,11,0),"")</f>
        <v/>
      </c>
      <c r="J130" s="52" t="str">
        <f>IFERROR(VLOOKUP(F130,基特!$B$6:$L$495,10,0),"")</f>
        <v/>
      </c>
      <c r="K130" s="53">
        <f t="shared" si="22"/>
        <v>418</v>
      </c>
      <c r="L130" s="51" t="str">
        <f>IFERROR(VLOOKUP(K130,基特!$B$6:$L$495,8,0),"")</f>
        <v/>
      </c>
      <c r="M130" s="49" t="str">
        <f t="shared" si="23"/>
        <v/>
      </c>
      <c r="N130" s="49" t="str">
        <f>IFERROR(VLOOKUP(K130,基特!$B$6:$L$495,11,0),"")</f>
        <v/>
      </c>
      <c r="O130" s="52" t="str">
        <f>IFERROR(VLOOKUP(K130,基特!$B$6:$L$495,10,0),"")</f>
        <v/>
      </c>
    </row>
    <row r="131" spans="1:15" ht="15" customHeight="1" x14ac:dyDescent="0.15">
      <c r="A131" s="53">
        <f t="shared" si="18"/>
        <v>319</v>
      </c>
      <c r="B131" s="51" t="str">
        <f>IFERROR(VLOOKUP(A131,基特!$B$6:$L$495,8,0),"")</f>
        <v>沖縄県</v>
      </c>
      <c r="C131" s="49" t="str">
        <f t="shared" si="19"/>
        <v/>
      </c>
      <c r="D131" s="49" t="str">
        <f>IFERROR(VLOOKUP(A131,基特!$B$6:$L$495,11,0),"")</f>
        <v>うるま市</v>
      </c>
      <c r="E131" s="52" t="str">
        <f>IFERROR(VLOOKUP(A131,基特!$B$6:$L$495,10,0),"")</f>
        <v>４条２項</v>
      </c>
      <c r="F131" s="53">
        <f t="shared" si="20"/>
        <v>369</v>
      </c>
      <c r="G131" s="51" t="str">
        <f>IFERROR(VLOOKUP(F131,基特!$B$6:$L$495,8,0),"")</f>
        <v/>
      </c>
      <c r="H131" s="49" t="str">
        <f t="shared" si="21"/>
        <v/>
      </c>
      <c r="I131" s="49" t="str">
        <f>IFERROR(VLOOKUP(F131,基特!$B$6:$L$495,11,0),"")</f>
        <v/>
      </c>
      <c r="J131" s="52" t="str">
        <f>IFERROR(VLOOKUP(F131,基特!$B$6:$L$495,10,0),"")</f>
        <v/>
      </c>
      <c r="K131" s="53">
        <f t="shared" si="22"/>
        <v>419</v>
      </c>
      <c r="L131" s="51" t="str">
        <f>IFERROR(VLOOKUP(K131,基特!$B$6:$L$495,8,0),"")</f>
        <v/>
      </c>
      <c r="M131" s="49" t="str">
        <f t="shared" si="23"/>
        <v/>
      </c>
      <c r="N131" s="49" t="str">
        <f>IFERROR(VLOOKUP(K131,基特!$B$6:$L$495,11,0),"")</f>
        <v/>
      </c>
      <c r="O131" s="52" t="str">
        <f>IFERROR(VLOOKUP(K131,基特!$B$6:$L$495,10,0),"")</f>
        <v/>
      </c>
    </row>
    <row r="132" spans="1:15" ht="15" customHeight="1" x14ac:dyDescent="0.15">
      <c r="A132" s="53">
        <f t="shared" si="18"/>
        <v>320</v>
      </c>
      <c r="B132" s="51" t="str">
        <f>IFERROR(VLOOKUP(A132,基特!$B$6:$L$495,8,0),"")</f>
        <v/>
      </c>
      <c r="C132" s="49" t="str">
        <f t="shared" si="19"/>
        <v/>
      </c>
      <c r="D132" s="49" t="str">
        <f>IFERROR(VLOOKUP(A132,基特!$B$6:$L$495,11,0),"")</f>
        <v/>
      </c>
      <c r="E132" s="52" t="str">
        <f>IFERROR(VLOOKUP(A132,基特!$B$6:$L$495,10,0),"")</f>
        <v/>
      </c>
      <c r="F132" s="53">
        <f t="shared" si="20"/>
        <v>370</v>
      </c>
      <c r="G132" s="51" t="str">
        <f>IFERROR(VLOOKUP(F132,基特!$B$6:$L$495,8,0),"")</f>
        <v/>
      </c>
      <c r="H132" s="49" t="str">
        <f t="shared" si="21"/>
        <v/>
      </c>
      <c r="I132" s="49" t="str">
        <f>IFERROR(VLOOKUP(F132,基特!$B$6:$L$495,11,0),"")</f>
        <v/>
      </c>
      <c r="J132" s="52" t="str">
        <f>IFERROR(VLOOKUP(F132,基特!$B$6:$L$495,10,0),"")</f>
        <v/>
      </c>
      <c r="K132" s="53">
        <f t="shared" si="22"/>
        <v>420</v>
      </c>
      <c r="L132" s="51" t="str">
        <f>IFERROR(VLOOKUP(K132,基特!$B$6:$L$495,8,0),"")</f>
        <v/>
      </c>
      <c r="M132" s="49" t="str">
        <f t="shared" si="23"/>
        <v/>
      </c>
      <c r="N132" s="49" t="str">
        <f>IFERROR(VLOOKUP(K132,基特!$B$6:$L$495,11,0),"")</f>
        <v/>
      </c>
      <c r="O132" s="52" t="str">
        <f>IFERROR(VLOOKUP(K132,基特!$B$6:$L$495,10,0),"")</f>
        <v/>
      </c>
    </row>
    <row r="133" spans="1:15" ht="15" customHeight="1" x14ac:dyDescent="0.15">
      <c r="A133" s="53">
        <f t="shared" si="18"/>
        <v>321</v>
      </c>
      <c r="B133" s="51" t="str">
        <f>IFERROR(VLOOKUP(A133,基特!$B$6:$L$495,8,0),"")</f>
        <v/>
      </c>
      <c r="C133" s="49" t="str">
        <f t="shared" si="19"/>
        <v/>
      </c>
      <c r="D133" s="49" t="str">
        <f>IFERROR(VLOOKUP(A133,基特!$B$6:$L$495,11,0),"")</f>
        <v/>
      </c>
      <c r="E133" s="52" t="str">
        <f>IFERROR(VLOOKUP(A133,基特!$B$6:$L$495,10,0),"")</f>
        <v/>
      </c>
      <c r="F133" s="53">
        <f t="shared" si="20"/>
        <v>371</v>
      </c>
      <c r="G133" s="51" t="str">
        <f>IFERROR(VLOOKUP(F133,基特!$B$6:$L$495,8,0),"")</f>
        <v/>
      </c>
      <c r="H133" s="49" t="str">
        <f t="shared" si="21"/>
        <v/>
      </c>
      <c r="I133" s="49" t="str">
        <f>IFERROR(VLOOKUP(F133,基特!$B$6:$L$495,11,0),"")</f>
        <v/>
      </c>
      <c r="J133" s="52" t="str">
        <f>IFERROR(VLOOKUP(F133,基特!$B$6:$L$495,10,0),"")</f>
        <v/>
      </c>
      <c r="K133" s="53">
        <f t="shared" si="22"/>
        <v>421</v>
      </c>
      <c r="L133" s="51" t="str">
        <f>IFERROR(VLOOKUP(K133,基特!$B$6:$L$495,8,0),"")</f>
        <v/>
      </c>
      <c r="M133" s="49" t="str">
        <f t="shared" si="23"/>
        <v/>
      </c>
      <c r="N133" s="49" t="str">
        <f>IFERROR(VLOOKUP(K133,基特!$B$6:$L$495,11,0),"")</f>
        <v/>
      </c>
      <c r="O133" s="52" t="str">
        <f>IFERROR(VLOOKUP(K133,基特!$B$6:$L$495,10,0),"")</f>
        <v/>
      </c>
    </row>
    <row r="134" spans="1:15" ht="15" customHeight="1" x14ac:dyDescent="0.15">
      <c r="A134" s="53">
        <f t="shared" si="18"/>
        <v>322</v>
      </c>
      <c r="B134" s="51" t="str">
        <f>IFERROR(VLOOKUP(A134,基特!$B$6:$L$495,8,0),"")</f>
        <v/>
      </c>
      <c r="C134" s="49" t="str">
        <f t="shared" si="19"/>
        <v/>
      </c>
      <c r="D134" s="49" t="str">
        <f>IFERROR(VLOOKUP(A134,基特!$B$6:$L$495,11,0),"")</f>
        <v/>
      </c>
      <c r="E134" s="52" t="str">
        <f>IFERROR(VLOOKUP(A134,基特!$B$6:$L$495,10,0),"")</f>
        <v/>
      </c>
      <c r="F134" s="53">
        <f t="shared" si="20"/>
        <v>372</v>
      </c>
      <c r="G134" s="51" t="str">
        <f>IFERROR(VLOOKUP(F134,基特!$B$6:$L$495,8,0),"")</f>
        <v/>
      </c>
      <c r="H134" s="49" t="str">
        <f t="shared" si="21"/>
        <v/>
      </c>
      <c r="I134" s="49" t="str">
        <f>IFERROR(VLOOKUP(F134,基特!$B$6:$L$495,11,0),"")</f>
        <v/>
      </c>
      <c r="J134" s="52" t="str">
        <f>IFERROR(VLOOKUP(F134,基特!$B$6:$L$495,10,0),"")</f>
        <v/>
      </c>
      <c r="K134" s="53">
        <f t="shared" si="22"/>
        <v>422</v>
      </c>
      <c r="L134" s="51" t="str">
        <f>IFERROR(VLOOKUP(K134,基特!$B$6:$L$495,8,0),"")</f>
        <v/>
      </c>
      <c r="M134" s="49" t="str">
        <f t="shared" si="23"/>
        <v/>
      </c>
      <c r="N134" s="49" t="str">
        <f>IFERROR(VLOOKUP(K134,基特!$B$6:$L$495,11,0),"")</f>
        <v/>
      </c>
      <c r="O134" s="52" t="str">
        <f>IFERROR(VLOOKUP(K134,基特!$B$6:$L$495,10,0),"")</f>
        <v/>
      </c>
    </row>
    <row r="135" spans="1:15" ht="15" customHeight="1" x14ac:dyDescent="0.15">
      <c r="A135" s="53">
        <f t="shared" si="18"/>
        <v>323</v>
      </c>
      <c r="B135" s="51" t="str">
        <f>IFERROR(VLOOKUP(A135,基特!$B$6:$L$495,8,0),"")</f>
        <v/>
      </c>
      <c r="C135" s="49" t="str">
        <f t="shared" si="19"/>
        <v/>
      </c>
      <c r="D135" s="49" t="str">
        <f>IFERROR(VLOOKUP(A135,基特!$B$6:$L$495,11,0),"")</f>
        <v/>
      </c>
      <c r="E135" s="52" t="str">
        <f>IFERROR(VLOOKUP(A135,基特!$B$6:$L$495,10,0),"")</f>
        <v/>
      </c>
      <c r="F135" s="53">
        <f t="shared" si="20"/>
        <v>373</v>
      </c>
      <c r="G135" s="51" t="str">
        <f>IFERROR(VLOOKUP(F135,基特!$B$6:$L$495,8,0),"")</f>
        <v/>
      </c>
      <c r="H135" s="49" t="str">
        <f t="shared" si="21"/>
        <v/>
      </c>
      <c r="I135" s="49" t="str">
        <f>IFERROR(VLOOKUP(F135,基特!$B$6:$L$495,11,0),"")</f>
        <v/>
      </c>
      <c r="J135" s="52" t="str">
        <f>IFERROR(VLOOKUP(F135,基特!$B$6:$L$495,10,0),"")</f>
        <v/>
      </c>
      <c r="K135" s="53">
        <f t="shared" si="22"/>
        <v>423</v>
      </c>
      <c r="L135" s="51" t="str">
        <f>IFERROR(VLOOKUP(K135,基特!$B$6:$L$495,8,0),"")</f>
        <v/>
      </c>
      <c r="M135" s="49" t="str">
        <f t="shared" si="23"/>
        <v/>
      </c>
      <c r="N135" s="49" t="str">
        <f>IFERROR(VLOOKUP(K135,基特!$B$6:$L$495,11,0),"")</f>
        <v/>
      </c>
      <c r="O135" s="52" t="str">
        <f>IFERROR(VLOOKUP(K135,基特!$B$6:$L$495,10,0),"")</f>
        <v/>
      </c>
    </row>
    <row r="136" spans="1:15" ht="15" customHeight="1" x14ac:dyDescent="0.15">
      <c r="A136" s="53">
        <f t="shared" si="18"/>
        <v>324</v>
      </c>
      <c r="B136" s="51" t="str">
        <f>IFERROR(VLOOKUP(A136,基特!$B$6:$L$495,8,0),"")</f>
        <v/>
      </c>
      <c r="C136" s="49" t="str">
        <f t="shared" si="19"/>
        <v/>
      </c>
      <c r="D136" s="49" t="str">
        <f>IFERROR(VLOOKUP(A136,基特!$B$6:$L$495,11,0),"")</f>
        <v/>
      </c>
      <c r="E136" s="52" t="str">
        <f>IFERROR(VLOOKUP(A136,基特!$B$6:$L$495,10,0),"")</f>
        <v/>
      </c>
      <c r="F136" s="53">
        <f t="shared" si="20"/>
        <v>374</v>
      </c>
      <c r="G136" s="51" t="str">
        <f>IFERROR(VLOOKUP(F136,基特!$B$6:$L$495,8,0),"")</f>
        <v/>
      </c>
      <c r="H136" s="49" t="str">
        <f t="shared" si="21"/>
        <v/>
      </c>
      <c r="I136" s="49" t="str">
        <f>IFERROR(VLOOKUP(F136,基特!$B$6:$L$495,11,0),"")</f>
        <v/>
      </c>
      <c r="J136" s="52" t="str">
        <f>IFERROR(VLOOKUP(F136,基特!$B$6:$L$495,10,0),"")</f>
        <v/>
      </c>
      <c r="K136" s="53">
        <f t="shared" si="22"/>
        <v>424</v>
      </c>
      <c r="L136" s="51" t="str">
        <f>IFERROR(VLOOKUP(K136,基特!$B$6:$L$495,8,0),"")</f>
        <v/>
      </c>
      <c r="M136" s="49" t="str">
        <f t="shared" si="23"/>
        <v/>
      </c>
      <c r="N136" s="49" t="str">
        <f>IFERROR(VLOOKUP(K136,基特!$B$6:$L$495,11,0),"")</f>
        <v/>
      </c>
      <c r="O136" s="52" t="str">
        <f>IFERROR(VLOOKUP(K136,基特!$B$6:$L$495,10,0),"")</f>
        <v/>
      </c>
    </row>
    <row r="137" spans="1:15" ht="15" customHeight="1" x14ac:dyDescent="0.15">
      <c r="A137" s="53">
        <f t="shared" si="18"/>
        <v>325</v>
      </c>
      <c r="B137" s="51" t="str">
        <f>IFERROR(VLOOKUP(A137,基特!$B$6:$L$495,8,0),"")</f>
        <v/>
      </c>
      <c r="C137" s="49" t="str">
        <f t="shared" si="19"/>
        <v/>
      </c>
      <c r="D137" s="49" t="str">
        <f>IFERROR(VLOOKUP(A137,基特!$B$6:$L$495,11,0),"")</f>
        <v/>
      </c>
      <c r="E137" s="52" t="str">
        <f>IFERROR(VLOOKUP(A137,基特!$B$6:$L$495,10,0),"")</f>
        <v/>
      </c>
      <c r="F137" s="53">
        <f t="shared" si="20"/>
        <v>375</v>
      </c>
      <c r="G137" s="51" t="str">
        <f>IFERROR(VLOOKUP(F137,基特!$B$6:$L$495,8,0),"")</f>
        <v/>
      </c>
      <c r="H137" s="49" t="str">
        <f t="shared" si="21"/>
        <v/>
      </c>
      <c r="I137" s="49" t="str">
        <f>IFERROR(VLOOKUP(F137,基特!$B$6:$L$495,11,0),"")</f>
        <v/>
      </c>
      <c r="J137" s="52" t="str">
        <f>IFERROR(VLOOKUP(F137,基特!$B$6:$L$495,10,0),"")</f>
        <v/>
      </c>
      <c r="K137" s="53">
        <f t="shared" si="22"/>
        <v>425</v>
      </c>
      <c r="L137" s="51" t="str">
        <f>IFERROR(VLOOKUP(K137,基特!$B$6:$L$495,8,0),"")</f>
        <v/>
      </c>
      <c r="M137" s="49" t="str">
        <f t="shared" si="23"/>
        <v/>
      </c>
      <c r="N137" s="49" t="str">
        <f>IFERROR(VLOOKUP(K137,基特!$B$6:$L$495,11,0),"")</f>
        <v/>
      </c>
      <c r="O137" s="52" t="str">
        <f>IFERROR(VLOOKUP(K137,基特!$B$6:$L$495,10,0),"")</f>
        <v/>
      </c>
    </row>
    <row r="138" spans="1:15" ht="15" customHeight="1" x14ac:dyDescent="0.15">
      <c r="A138" s="53">
        <f t="shared" si="18"/>
        <v>326</v>
      </c>
      <c r="B138" s="51" t="str">
        <f>IFERROR(VLOOKUP(A138,基特!$B$6:$L$495,8,0),"")</f>
        <v/>
      </c>
      <c r="C138" s="49" t="str">
        <f t="shared" si="19"/>
        <v/>
      </c>
      <c r="D138" s="49" t="str">
        <f>IFERROR(VLOOKUP(A138,基特!$B$6:$L$495,11,0),"")</f>
        <v/>
      </c>
      <c r="E138" s="52" t="str">
        <f>IFERROR(VLOOKUP(A138,基特!$B$6:$L$495,10,0),"")</f>
        <v/>
      </c>
      <c r="F138" s="53">
        <f t="shared" si="20"/>
        <v>376</v>
      </c>
      <c r="G138" s="51" t="str">
        <f>IFERROR(VLOOKUP(F138,基特!$B$6:$L$495,8,0),"")</f>
        <v/>
      </c>
      <c r="H138" s="49" t="str">
        <f t="shared" si="21"/>
        <v/>
      </c>
      <c r="I138" s="49" t="str">
        <f>IFERROR(VLOOKUP(F138,基特!$B$6:$L$495,11,0),"")</f>
        <v/>
      </c>
      <c r="J138" s="52" t="str">
        <f>IFERROR(VLOOKUP(F138,基特!$B$6:$L$495,10,0),"")</f>
        <v/>
      </c>
      <c r="K138" s="53">
        <f t="shared" si="22"/>
        <v>426</v>
      </c>
      <c r="L138" s="51" t="str">
        <f>IFERROR(VLOOKUP(K138,基特!$B$6:$L$495,8,0),"")</f>
        <v/>
      </c>
      <c r="M138" s="49" t="str">
        <f t="shared" si="23"/>
        <v/>
      </c>
      <c r="N138" s="49" t="str">
        <f>IFERROR(VLOOKUP(K138,基特!$B$6:$L$495,11,0),"")</f>
        <v/>
      </c>
      <c r="O138" s="52" t="str">
        <f>IFERROR(VLOOKUP(K138,基特!$B$6:$L$495,10,0),"")</f>
        <v/>
      </c>
    </row>
    <row r="139" spans="1:15" ht="15" customHeight="1" x14ac:dyDescent="0.15">
      <c r="A139" s="53">
        <f t="shared" si="18"/>
        <v>327</v>
      </c>
      <c r="B139" s="51" t="str">
        <f>IFERROR(VLOOKUP(A139,基特!$B$6:$L$495,8,0),"")</f>
        <v/>
      </c>
      <c r="C139" s="49" t="str">
        <f t="shared" si="19"/>
        <v/>
      </c>
      <c r="D139" s="49" t="str">
        <f>IFERROR(VLOOKUP(A139,基特!$B$6:$L$495,11,0),"")</f>
        <v/>
      </c>
      <c r="E139" s="52" t="str">
        <f>IFERROR(VLOOKUP(A139,基特!$B$6:$L$495,10,0),"")</f>
        <v/>
      </c>
      <c r="F139" s="53">
        <f t="shared" si="20"/>
        <v>377</v>
      </c>
      <c r="G139" s="51" t="str">
        <f>IFERROR(VLOOKUP(F139,基特!$B$6:$L$495,8,0),"")</f>
        <v/>
      </c>
      <c r="H139" s="49" t="str">
        <f t="shared" si="21"/>
        <v/>
      </c>
      <c r="I139" s="49" t="str">
        <f>IFERROR(VLOOKUP(F139,基特!$B$6:$L$495,11,0),"")</f>
        <v/>
      </c>
      <c r="J139" s="52" t="str">
        <f>IFERROR(VLOOKUP(F139,基特!$B$6:$L$495,10,0),"")</f>
        <v/>
      </c>
      <c r="K139" s="53">
        <f t="shared" si="22"/>
        <v>427</v>
      </c>
      <c r="L139" s="51" t="str">
        <f>IFERROR(VLOOKUP(K139,基特!$B$6:$L$495,8,0),"")</f>
        <v/>
      </c>
      <c r="M139" s="49" t="str">
        <f t="shared" si="23"/>
        <v/>
      </c>
      <c r="N139" s="49" t="str">
        <f>IFERROR(VLOOKUP(K139,基特!$B$6:$L$495,11,0),"")</f>
        <v/>
      </c>
      <c r="O139" s="52" t="str">
        <f>IFERROR(VLOOKUP(K139,基特!$B$6:$L$495,10,0),"")</f>
        <v/>
      </c>
    </row>
    <row r="140" spans="1:15" ht="15" customHeight="1" x14ac:dyDescent="0.15">
      <c r="A140" s="53">
        <f t="shared" si="18"/>
        <v>328</v>
      </c>
      <c r="B140" s="51" t="str">
        <f>IFERROR(VLOOKUP(A140,基特!$B$6:$L$495,8,0),"")</f>
        <v/>
      </c>
      <c r="C140" s="49" t="str">
        <f t="shared" si="19"/>
        <v/>
      </c>
      <c r="D140" s="49" t="str">
        <f>IFERROR(VLOOKUP(A140,基特!$B$6:$L$495,11,0),"")</f>
        <v/>
      </c>
      <c r="E140" s="52" t="str">
        <f>IFERROR(VLOOKUP(A140,基特!$B$6:$L$495,10,0),"")</f>
        <v/>
      </c>
      <c r="F140" s="53">
        <f t="shared" si="20"/>
        <v>378</v>
      </c>
      <c r="G140" s="51" t="str">
        <f>IFERROR(VLOOKUP(F140,基特!$B$6:$L$495,8,0),"")</f>
        <v/>
      </c>
      <c r="H140" s="49" t="str">
        <f t="shared" si="21"/>
        <v/>
      </c>
      <c r="I140" s="49" t="str">
        <f>IFERROR(VLOOKUP(F140,基特!$B$6:$L$495,11,0),"")</f>
        <v/>
      </c>
      <c r="J140" s="52" t="str">
        <f>IFERROR(VLOOKUP(F140,基特!$B$6:$L$495,10,0),"")</f>
        <v/>
      </c>
      <c r="K140" s="53">
        <f t="shared" si="22"/>
        <v>428</v>
      </c>
      <c r="L140" s="51" t="str">
        <f>IFERROR(VLOOKUP(K140,基特!$B$6:$L$495,8,0),"")</f>
        <v/>
      </c>
      <c r="M140" s="49" t="str">
        <f t="shared" si="23"/>
        <v/>
      </c>
      <c r="N140" s="49" t="str">
        <f>IFERROR(VLOOKUP(K140,基特!$B$6:$L$495,11,0),"")</f>
        <v/>
      </c>
      <c r="O140" s="52" t="str">
        <f>IFERROR(VLOOKUP(K140,基特!$B$6:$L$495,10,0),"")</f>
        <v/>
      </c>
    </row>
    <row r="141" spans="1:15" ht="15" customHeight="1" x14ac:dyDescent="0.15">
      <c r="A141" s="53">
        <f t="shared" si="18"/>
        <v>329</v>
      </c>
      <c r="B141" s="51" t="str">
        <f>IFERROR(VLOOKUP(A141,基特!$B$6:$L$495,8,0),"")</f>
        <v/>
      </c>
      <c r="C141" s="49" t="str">
        <f t="shared" si="19"/>
        <v/>
      </c>
      <c r="D141" s="49" t="str">
        <f>IFERROR(VLOOKUP(A141,基特!$B$6:$L$495,11,0),"")</f>
        <v/>
      </c>
      <c r="E141" s="52" t="str">
        <f>IFERROR(VLOOKUP(A141,基特!$B$6:$L$495,10,0),"")</f>
        <v/>
      </c>
      <c r="F141" s="53">
        <f t="shared" si="20"/>
        <v>379</v>
      </c>
      <c r="G141" s="51" t="str">
        <f>IFERROR(VLOOKUP(F141,基特!$B$6:$L$495,8,0),"")</f>
        <v/>
      </c>
      <c r="H141" s="49" t="str">
        <f t="shared" si="21"/>
        <v/>
      </c>
      <c r="I141" s="49" t="str">
        <f>IFERROR(VLOOKUP(F141,基特!$B$6:$L$495,11,0),"")</f>
        <v/>
      </c>
      <c r="J141" s="52" t="str">
        <f>IFERROR(VLOOKUP(F141,基特!$B$6:$L$495,10,0),"")</f>
        <v/>
      </c>
      <c r="K141" s="53">
        <f t="shared" si="22"/>
        <v>429</v>
      </c>
      <c r="L141" s="51" t="str">
        <f>IFERROR(VLOOKUP(K141,基特!$B$6:$L$495,8,0),"")</f>
        <v/>
      </c>
      <c r="M141" s="49" t="str">
        <f t="shared" si="23"/>
        <v/>
      </c>
      <c r="N141" s="49" t="str">
        <f>IFERROR(VLOOKUP(K141,基特!$B$6:$L$495,11,0),"")</f>
        <v/>
      </c>
      <c r="O141" s="52" t="str">
        <f>IFERROR(VLOOKUP(K141,基特!$B$6:$L$495,10,0),"")</f>
        <v/>
      </c>
    </row>
    <row r="142" spans="1:15" ht="15" customHeight="1" x14ac:dyDescent="0.15">
      <c r="A142" s="53">
        <f t="shared" si="18"/>
        <v>330</v>
      </c>
      <c r="B142" s="51" t="str">
        <f>IFERROR(VLOOKUP(A142,基特!$B$6:$L$495,8,0),"")</f>
        <v/>
      </c>
      <c r="C142" s="49" t="str">
        <f t="shared" si="19"/>
        <v/>
      </c>
      <c r="D142" s="49" t="str">
        <f>IFERROR(VLOOKUP(A142,基特!$B$6:$L$495,11,0),"")</f>
        <v/>
      </c>
      <c r="E142" s="52" t="str">
        <f>IFERROR(VLOOKUP(A142,基特!$B$6:$L$495,10,0),"")</f>
        <v/>
      </c>
      <c r="F142" s="53">
        <f t="shared" si="20"/>
        <v>380</v>
      </c>
      <c r="G142" s="51" t="str">
        <f>IFERROR(VLOOKUP(F142,基特!$B$6:$L$495,8,0),"")</f>
        <v/>
      </c>
      <c r="H142" s="49" t="str">
        <f t="shared" si="21"/>
        <v/>
      </c>
      <c r="I142" s="49" t="str">
        <f>IFERROR(VLOOKUP(F142,基特!$B$6:$L$495,11,0),"")</f>
        <v/>
      </c>
      <c r="J142" s="52" t="str">
        <f>IFERROR(VLOOKUP(F142,基特!$B$6:$L$495,10,0),"")</f>
        <v/>
      </c>
      <c r="K142" s="53">
        <f t="shared" si="22"/>
        <v>430</v>
      </c>
      <c r="L142" s="51" t="str">
        <f>IFERROR(VLOOKUP(K142,基特!$B$6:$L$495,8,0),"")</f>
        <v/>
      </c>
      <c r="M142" s="49" t="str">
        <f t="shared" si="23"/>
        <v/>
      </c>
      <c r="N142" s="49" t="str">
        <f>IFERROR(VLOOKUP(K142,基特!$B$6:$L$495,11,0),"")</f>
        <v/>
      </c>
      <c r="O142" s="52" t="str">
        <f>IFERROR(VLOOKUP(K142,基特!$B$6:$L$495,10,0),"")</f>
        <v/>
      </c>
    </row>
    <row r="143" spans="1:15" ht="15" customHeight="1" x14ac:dyDescent="0.15">
      <c r="A143" s="53">
        <f t="shared" si="18"/>
        <v>331</v>
      </c>
      <c r="B143" s="51" t="str">
        <f>IFERROR(VLOOKUP(A143,基特!$B$6:$L$495,8,0),"")</f>
        <v/>
      </c>
      <c r="C143" s="49" t="str">
        <f t="shared" si="19"/>
        <v/>
      </c>
      <c r="D143" s="49" t="str">
        <f>IFERROR(VLOOKUP(A143,基特!$B$6:$L$495,11,0),"")</f>
        <v/>
      </c>
      <c r="E143" s="52" t="str">
        <f>IFERROR(VLOOKUP(A143,基特!$B$6:$L$495,10,0),"")</f>
        <v/>
      </c>
      <c r="F143" s="53">
        <f t="shared" si="20"/>
        <v>381</v>
      </c>
      <c r="G143" s="51" t="str">
        <f>IFERROR(VLOOKUP(F143,基特!$B$6:$L$495,8,0),"")</f>
        <v/>
      </c>
      <c r="H143" s="49" t="str">
        <f t="shared" si="21"/>
        <v/>
      </c>
      <c r="I143" s="49" t="str">
        <f>IFERROR(VLOOKUP(F143,基特!$B$6:$L$495,11,0),"")</f>
        <v/>
      </c>
      <c r="J143" s="52" t="str">
        <f>IFERROR(VLOOKUP(F143,基特!$B$6:$L$495,10,0),"")</f>
        <v/>
      </c>
      <c r="K143" s="53">
        <f t="shared" si="22"/>
        <v>431</v>
      </c>
      <c r="L143" s="51" t="str">
        <f>IFERROR(VLOOKUP(K143,基特!$B$6:$L$495,8,0),"")</f>
        <v/>
      </c>
      <c r="M143" s="49" t="str">
        <f t="shared" si="23"/>
        <v/>
      </c>
      <c r="N143" s="49" t="str">
        <f>IFERROR(VLOOKUP(K143,基特!$B$6:$L$495,11,0),"")</f>
        <v/>
      </c>
      <c r="O143" s="52" t="str">
        <f>IFERROR(VLOOKUP(K143,基特!$B$6:$L$495,10,0),"")</f>
        <v/>
      </c>
    </row>
    <row r="144" spans="1:15" ht="15" customHeight="1" x14ac:dyDescent="0.15">
      <c r="A144" s="53">
        <f t="shared" si="18"/>
        <v>332</v>
      </c>
      <c r="B144" s="51" t="str">
        <f>IFERROR(VLOOKUP(A144,基特!$B$6:$L$495,8,0),"")</f>
        <v/>
      </c>
      <c r="C144" s="49" t="str">
        <f t="shared" si="19"/>
        <v/>
      </c>
      <c r="D144" s="49" t="str">
        <f>IFERROR(VLOOKUP(A144,基特!$B$6:$L$495,11,0),"")</f>
        <v/>
      </c>
      <c r="E144" s="52" t="str">
        <f>IFERROR(VLOOKUP(A144,基特!$B$6:$L$495,10,0),"")</f>
        <v/>
      </c>
      <c r="F144" s="53">
        <f t="shared" si="20"/>
        <v>382</v>
      </c>
      <c r="G144" s="51" t="str">
        <f>IFERROR(VLOOKUP(F144,基特!$B$6:$L$495,8,0),"")</f>
        <v/>
      </c>
      <c r="H144" s="49" t="str">
        <f t="shared" si="21"/>
        <v/>
      </c>
      <c r="I144" s="49" t="str">
        <f>IFERROR(VLOOKUP(F144,基特!$B$6:$L$495,11,0),"")</f>
        <v/>
      </c>
      <c r="J144" s="52" t="str">
        <f>IFERROR(VLOOKUP(F144,基特!$B$6:$L$495,10,0),"")</f>
        <v/>
      </c>
      <c r="K144" s="53">
        <f t="shared" si="22"/>
        <v>432</v>
      </c>
      <c r="L144" s="51" t="str">
        <f>IFERROR(VLOOKUP(K144,基特!$B$6:$L$495,8,0),"")</f>
        <v/>
      </c>
      <c r="M144" s="49" t="str">
        <f t="shared" si="23"/>
        <v/>
      </c>
      <c r="N144" s="49" t="str">
        <f>IFERROR(VLOOKUP(K144,基特!$B$6:$L$495,11,0),"")</f>
        <v/>
      </c>
      <c r="O144" s="52" t="str">
        <f>IFERROR(VLOOKUP(K144,基特!$B$6:$L$495,10,0),"")</f>
        <v/>
      </c>
    </row>
    <row r="145" spans="1:15" ht="15" customHeight="1" x14ac:dyDescent="0.15">
      <c r="A145" s="53">
        <f t="shared" si="18"/>
        <v>333</v>
      </c>
      <c r="B145" s="51" t="str">
        <f>IFERROR(VLOOKUP(A145,基特!$B$6:$L$495,8,0),"")</f>
        <v/>
      </c>
      <c r="C145" s="49" t="str">
        <f t="shared" si="19"/>
        <v/>
      </c>
      <c r="D145" s="49" t="str">
        <f>IFERROR(VLOOKUP(A145,基特!$B$6:$L$495,11,0),"")</f>
        <v/>
      </c>
      <c r="E145" s="52" t="str">
        <f>IFERROR(VLOOKUP(A145,基特!$B$6:$L$495,10,0),"")</f>
        <v/>
      </c>
      <c r="F145" s="53">
        <f t="shared" si="20"/>
        <v>383</v>
      </c>
      <c r="G145" s="51" t="str">
        <f>IFERROR(VLOOKUP(F145,基特!$B$6:$L$495,8,0),"")</f>
        <v/>
      </c>
      <c r="H145" s="49" t="str">
        <f t="shared" si="21"/>
        <v/>
      </c>
      <c r="I145" s="49" t="str">
        <f>IFERROR(VLOOKUP(F145,基特!$B$6:$L$495,11,0),"")</f>
        <v/>
      </c>
      <c r="J145" s="52" t="str">
        <f>IFERROR(VLOOKUP(F145,基特!$B$6:$L$495,10,0),"")</f>
        <v/>
      </c>
      <c r="K145" s="53">
        <f t="shared" si="22"/>
        <v>433</v>
      </c>
      <c r="L145" s="51" t="str">
        <f>IFERROR(VLOOKUP(K145,基特!$B$6:$L$495,8,0),"")</f>
        <v/>
      </c>
      <c r="M145" s="49" t="str">
        <f t="shared" si="23"/>
        <v/>
      </c>
      <c r="N145" s="49" t="str">
        <f>IFERROR(VLOOKUP(K145,基特!$B$6:$L$495,11,0),"")</f>
        <v/>
      </c>
      <c r="O145" s="52" t="str">
        <f>IFERROR(VLOOKUP(K145,基特!$B$6:$L$495,10,0),"")</f>
        <v/>
      </c>
    </row>
    <row r="146" spans="1:15" ht="15" customHeight="1" x14ac:dyDescent="0.15">
      <c r="A146" s="53">
        <f t="shared" ref="A146:A162" si="24">A145+1</f>
        <v>334</v>
      </c>
      <c r="B146" s="51" t="str">
        <f>IFERROR(VLOOKUP(A146,基特!$B$6:$L$495,8,0),"")</f>
        <v/>
      </c>
      <c r="C146" s="49" t="str">
        <f t="shared" si="19"/>
        <v/>
      </c>
      <c r="D146" s="49" t="str">
        <f>IFERROR(VLOOKUP(A146,基特!$B$6:$L$495,11,0),"")</f>
        <v/>
      </c>
      <c r="E146" s="52" t="str">
        <f>IFERROR(VLOOKUP(A146,基特!$B$6:$L$495,10,0),"")</f>
        <v/>
      </c>
      <c r="F146" s="53">
        <f t="shared" ref="F146:F162" si="25">F145+1</f>
        <v>384</v>
      </c>
      <c r="G146" s="51" t="str">
        <f>IFERROR(VLOOKUP(F146,基特!$B$6:$L$495,8,0),"")</f>
        <v/>
      </c>
      <c r="H146" s="49" t="str">
        <f t="shared" si="21"/>
        <v/>
      </c>
      <c r="I146" s="49" t="str">
        <f>IFERROR(VLOOKUP(F146,基特!$B$6:$L$495,11,0),"")</f>
        <v/>
      </c>
      <c r="J146" s="52" t="str">
        <f>IFERROR(VLOOKUP(F146,基特!$B$6:$L$495,10,0),"")</f>
        <v/>
      </c>
      <c r="K146" s="53">
        <f t="shared" ref="K146:K162" si="26">K145+1</f>
        <v>434</v>
      </c>
      <c r="L146" s="51" t="str">
        <f>IFERROR(VLOOKUP(K146,基特!$B$6:$L$495,8,0),"")</f>
        <v/>
      </c>
      <c r="M146" s="49" t="str">
        <f t="shared" si="23"/>
        <v/>
      </c>
      <c r="N146" s="49" t="str">
        <f>IFERROR(VLOOKUP(K146,基特!$B$6:$L$495,11,0),"")</f>
        <v/>
      </c>
      <c r="O146" s="52" t="str">
        <f>IFERROR(VLOOKUP(K146,基特!$B$6:$L$495,10,0),"")</f>
        <v/>
      </c>
    </row>
    <row r="147" spans="1:15" ht="15" customHeight="1" x14ac:dyDescent="0.15">
      <c r="A147" s="53">
        <f t="shared" si="24"/>
        <v>335</v>
      </c>
      <c r="B147" s="51" t="str">
        <f>IFERROR(VLOOKUP(A147,基特!$B$6:$L$495,8,0),"")</f>
        <v/>
      </c>
      <c r="C147" s="49" t="str">
        <f t="shared" si="19"/>
        <v/>
      </c>
      <c r="D147" s="49" t="str">
        <f>IFERROR(VLOOKUP(A147,基特!$B$6:$L$495,11,0),"")</f>
        <v/>
      </c>
      <c r="E147" s="52" t="str">
        <f>IFERROR(VLOOKUP(A147,基特!$B$6:$L$495,10,0),"")</f>
        <v/>
      </c>
      <c r="F147" s="53">
        <f t="shared" si="25"/>
        <v>385</v>
      </c>
      <c r="G147" s="51" t="str">
        <f>IFERROR(VLOOKUP(F147,基特!$B$6:$L$495,8,0),"")</f>
        <v/>
      </c>
      <c r="H147" s="49" t="str">
        <f t="shared" si="21"/>
        <v/>
      </c>
      <c r="I147" s="49" t="str">
        <f>IFERROR(VLOOKUP(F147,基特!$B$6:$L$495,11,0),"")</f>
        <v/>
      </c>
      <c r="J147" s="52" t="str">
        <f>IFERROR(VLOOKUP(F147,基特!$B$6:$L$495,10,0),"")</f>
        <v/>
      </c>
      <c r="K147" s="53">
        <f t="shared" si="26"/>
        <v>435</v>
      </c>
      <c r="L147" s="51" t="str">
        <f>IFERROR(VLOOKUP(K147,基特!$B$6:$L$495,8,0),"")</f>
        <v/>
      </c>
      <c r="M147" s="49" t="str">
        <f t="shared" si="23"/>
        <v/>
      </c>
      <c r="N147" s="49" t="str">
        <f>IFERROR(VLOOKUP(K147,基特!$B$6:$L$495,11,0),"")</f>
        <v/>
      </c>
      <c r="O147" s="52" t="str">
        <f>IFERROR(VLOOKUP(K147,基特!$B$6:$L$495,10,0),"")</f>
        <v/>
      </c>
    </row>
    <row r="148" spans="1:15" ht="15" customHeight="1" x14ac:dyDescent="0.15">
      <c r="A148" s="53">
        <f t="shared" si="24"/>
        <v>336</v>
      </c>
      <c r="B148" s="51" t="str">
        <f>IFERROR(VLOOKUP(A148,基特!$B$6:$L$495,8,0),"")</f>
        <v/>
      </c>
      <c r="C148" s="49" t="str">
        <f t="shared" si="19"/>
        <v/>
      </c>
      <c r="D148" s="49" t="str">
        <f>IFERROR(VLOOKUP(A148,基特!$B$6:$L$495,11,0),"")</f>
        <v/>
      </c>
      <c r="E148" s="52" t="str">
        <f>IFERROR(VLOOKUP(A148,基特!$B$6:$L$495,10,0),"")</f>
        <v/>
      </c>
      <c r="F148" s="53">
        <f t="shared" si="25"/>
        <v>386</v>
      </c>
      <c r="G148" s="51" t="str">
        <f>IFERROR(VLOOKUP(F148,基特!$B$6:$L$495,8,0),"")</f>
        <v/>
      </c>
      <c r="H148" s="49" t="str">
        <f t="shared" si="21"/>
        <v/>
      </c>
      <c r="I148" s="49" t="str">
        <f>IFERROR(VLOOKUP(F148,基特!$B$6:$L$495,11,0),"")</f>
        <v/>
      </c>
      <c r="J148" s="52" t="str">
        <f>IFERROR(VLOOKUP(F148,基特!$B$6:$L$495,10,0),"")</f>
        <v/>
      </c>
      <c r="K148" s="53">
        <f t="shared" si="26"/>
        <v>436</v>
      </c>
      <c r="L148" s="51" t="str">
        <f>IFERROR(VLOOKUP(K148,基特!$B$6:$L$495,8,0),"")</f>
        <v/>
      </c>
      <c r="M148" s="49" t="str">
        <f t="shared" si="23"/>
        <v/>
      </c>
      <c r="N148" s="49" t="str">
        <f>IFERROR(VLOOKUP(K148,基特!$B$6:$L$495,11,0),"")</f>
        <v/>
      </c>
      <c r="O148" s="52" t="str">
        <f>IFERROR(VLOOKUP(K148,基特!$B$6:$L$495,10,0),"")</f>
        <v/>
      </c>
    </row>
    <row r="149" spans="1:15" ht="15" customHeight="1" x14ac:dyDescent="0.15">
      <c r="A149" s="53">
        <f t="shared" si="24"/>
        <v>337</v>
      </c>
      <c r="B149" s="51" t="str">
        <f>IFERROR(VLOOKUP(A149,基特!$B$6:$L$495,8,0),"")</f>
        <v/>
      </c>
      <c r="C149" s="49" t="str">
        <f t="shared" si="19"/>
        <v/>
      </c>
      <c r="D149" s="49" t="str">
        <f>IFERROR(VLOOKUP(A149,基特!$B$6:$L$495,11,0),"")</f>
        <v/>
      </c>
      <c r="E149" s="52" t="str">
        <f>IFERROR(VLOOKUP(A149,基特!$B$6:$L$495,10,0),"")</f>
        <v/>
      </c>
      <c r="F149" s="53">
        <f t="shared" si="25"/>
        <v>387</v>
      </c>
      <c r="G149" s="51" t="str">
        <f>IFERROR(VLOOKUP(F149,基特!$B$6:$L$495,8,0),"")</f>
        <v/>
      </c>
      <c r="H149" s="49" t="str">
        <f t="shared" si="21"/>
        <v/>
      </c>
      <c r="I149" s="49" t="str">
        <f>IFERROR(VLOOKUP(F149,基特!$B$6:$L$495,11,0),"")</f>
        <v/>
      </c>
      <c r="J149" s="52" t="str">
        <f>IFERROR(VLOOKUP(F149,基特!$B$6:$L$495,10,0),"")</f>
        <v/>
      </c>
      <c r="K149" s="53">
        <f t="shared" si="26"/>
        <v>437</v>
      </c>
      <c r="L149" s="51" t="str">
        <f>IFERROR(VLOOKUP(K149,基特!$B$6:$L$495,8,0),"")</f>
        <v/>
      </c>
      <c r="M149" s="49" t="str">
        <f t="shared" si="23"/>
        <v/>
      </c>
      <c r="N149" s="49" t="str">
        <f>IFERROR(VLOOKUP(K149,基特!$B$6:$L$495,11,0),"")</f>
        <v/>
      </c>
      <c r="O149" s="52" t="str">
        <f>IFERROR(VLOOKUP(K149,基特!$B$6:$L$495,10,0),"")</f>
        <v/>
      </c>
    </row>
    <row r="150" spans="1:15" ht="15" customHeight="1" x14ac:dyDescent="0.15">
      <c r="A150" s="53">
        <f t="shared" si="24"/>
        <v>338</v>
      </c>
      <c r="B150" s="51" t="str">
        <f>IFERROR(VLOOKUP(A150,基特!$B$6:$L$495,8,0),"")</f>
        <v/>
      </c>
      <c r="C150" s="49" t="str">
        <f t="shared" si="19"/>
        <v/>
      </c>
      <c r="D150" s="49" t="str">
        <f>IFERROR(VLOOKUP(A150,基特!$B$6:$L$495,11,0),"")</f>
        <v/>
      </c>
      <c r="E150" s="52" t="str">
        <f>IFERROR(VLOOKUP(A150,基特!$B$6:$L$495,10,0),"")</f>
        <v/>
      </c>
      <c r="F150" s="53">
        <f t="shared" si="25"/>
        <v>388</v>
      </c>
      <c r="G150" s="51" t="str">
        <f>IFERROR(VLOOKUP(F150,基特!$B$6:$L$495,8,0),"")</f>
        <v/>
      </c>
      <c r="H150" s="49" t="str">
        <f t="shared" si="21"/>
        <v/>
      </c>
      <c r="I150" s="49" t="str">
        <f>IFERROR(VLOOKUP(F150,基特!$B$6:$L$495,11,0),"")</f>
        <v/>
      </c>
      <c r="J150" s="52" t="str">
        <f>IFERROR(VLOOKUP(F150,基特!$B$6:$L$495,10,0),"")</f>
        <v/>
      </c>
      <c r="K150" s="53">
        <f t="shared" si="26"/>
        <v>438</v>
      </c>
      <c r="L150" s="51" t="str">
        <f>IFERROR(VLOOKUP(K150,基特!$B$6:$L$495,8,0),"")</f>
        <v/>
      </c>
      <c r="M150" s="49" t="str">
        <f t="shared" si="23"/>
        <v/>
      </c>
      <c r="N150" s="49" t="str">
        <f>IFERROR(VLOOKUP(K150,基特!$B$6:$L$495,11,0),"")</f>
        <v/>
      </c>
      <c r="O150" s="52" t="str">
        <f>IFERROR(VLOOKUP(K150,基特!$B$6:$L$495,10,0),"")</f>
        <v/>
      </c>
    </row>
    <row r="151" spans="1:15" ht="15" customHeight="1" x14ac:dyDescent="0.15">
      <c r="A151" s="53">
        <f t="shared" si="24"/>
        <v>339</v>
      </c>
      <c r="B151" s="51" t="str">
        <f>IFERROR(VLOOKUP(A151,基特!$B$6:$L$495,8,0),"")</f>
        <v/>
      </c>
      <c r="C151" s="49" t="str">
        <f t="shared" si="19"/>
        <v/>
      </c>
      <c r="D151" s="49" t="str">
        <f>IFERROR(VLOOKUP(A151,基特!$B$6:$L$495,11,0),"")</f>
        <v/>
      </c>
      <c r="E151" s="52" t="str">
        <f>IFERROR(VLOOKUP(A151,基特!$B$6:$L$495,10,0),"")</f>
        <v/>
      </c>
      <c r="F151" s="53">
        <f t="shared" si="25"/>
        <v>389</v>
      </c>
      <c r="G151" s="51" t="str">
        <f>IFERROR(VLOOKUP(F151,基特!$B$6:$L$495,8,0),"")</f>
        <v/>
      </c>
      <c r="H151" s="49" t="str">
        <f t="shared" si="21"/>
        <v/>
      </c>
      <c r="I151" s="49" t="str">
        <f>IFERROR(VLOOKUP(F151,基特!$B$6:$L$495,11,0),"")</f>
        <v/>
      </c>
      <c r="J151" s="52" t="str">
        <f>IFERROR(VLOOKUP(F151,基特!$B$6:$L$495,10,0),"")</f>
        <v/>
      </c>
      <c r="K151" s="53">
        <f t="shared" si="26"/>
        <v>439</v>
      </c>
      <c r="L151" s="51" t="str">
        <f>IFERROR(VLOOKUP(K151,基特!$B$6:$L$495,8,0),"")</f>
        <v/>
      </c>
      <c r="M151" s="49" t="str">
        <f t="shared" si="23"/>
        <v/>
      </c>
      <c r="N151" s="49" t="str">
        <f>IFERROR(VLOOKUP(K151,基特!$B$6:$L$495,11,0),"")</f>
        <v/>
      </c>
      <c r="O151" s="52" t="str">
        <f>IFERROR(VLOOKUP(K151,基特!$B$6:$L$495,10,0),"")</f>
        <v/>
      </c>
    </row>
    <row r="152" spans="1:15" ht="15" customHeight="1" x14ac:dyDescent="0.15">
      <c r="A152" s="53">
        <f t="shared" si="24"/>
        <v>340</v>
      </c>
      <c r="B152" s="51" t="str">
        <f>IFERROR(VLOOKUP(A152,基特!$B$6:$L$495,8,0),"")</f>
        <v/>
      </c>
      <c r="C152" s="49" t="str">
        <f t="shared" si="19"/>
        <v/>
      </c>
      <c r="D152" s="49" t="str">
        <f>IFERROR(VLOOKUP(A152,基特!$B$6:$L$495,11,0),"")</f>
        <v/>
      </c>
      <c r="E152" s="52" t="str">
        <f>IFERROR(VLOOKUP(A152,基特!$B$6:$L$495,10,0),"")</f>
        <v/>
      </c>
      <c r="F152" s="53">
        <f t="shared" si="25"/>
        <v>390</v>
      </c>
      <c r="G152" s="51" t="str">
        <f>IFERROR(VLOOKUP(F152,基特!$B$6:$L$495,8,0),"")</f>
        <v/>
      </c>
      <c r="H152" s="49" t="str">
        <f t="shared" si="21"/>
        <v/>
      </c>
      <c r="I152" s="49" t="str">
        <f>IFERROR(VLOOKUP(F152,基特!$B$6:$L$495,11,0),"")</f>
        <v/>
      </c>
      <c r="J152" s="52" t="str">
        <f>IFERROR(VLOOKUP(F152,基特!$B$6:$L$495,10,0),"")</f>
        <v/>
      </c>
      <c r="K152" s="53">
        <f t="shared" si="26"/>
        <v>440</v>
      </c>
      <c r="L152" s="51" t="str">
        <f>IFERROR(VLOOKUP(K152,基特!$B$6:$L$495,8,0),"")</f>
        <v/>
      </c>
      <c r="M152" s="49" t="str">
        <f t="shared" si="23"/>
        <v/>
      </c>
      <c r="N152" s="49" t="str">
        <f>IFERROR(VLOOKUP(K152,基特!$B$6:$L$495,11,0),"")</f>
        <v/>
      </c>
      <c r="O152" s="52" t="str">
        <f>IFERROR(VLOOKUP(K152,基特!$B$6:$L$495,10,0),"")</f>
        <v/>
      </c>
    </row>
    <row r="153" spans="1:15" ht="15" customHeight="1" x14ac:dyDescent="0.15">
      <c r="A153" s="53">
        <f t="shared" si="24"/>
        <v>341</v>
      </c>
      <c r="B153" s="51" t="str">
        <f>IFERROR(VLOOKUP(A153,基特!$B$6:$L$495,8,0),"")</f>
        <v/>
      </c>
      <c r="C153" s="49" t="str">
        <f t="shared" si="19"/>
        <v/>
      </c>
      <c r="D153" s="49" t="str">
        <f>IFERROR(VLOOKUP(A153,基特!$B$6:$L$495,11,0),"")</f>
        <v/>
      </c>
      <c r="E153" s="52" t="str">
        <f>IFERROR(VLOOKUP(A153,基特!$B$6:$L$495,10,0),"")</f>
        <v/>
      </c>
      <c r="F153" s="53">
        <f t="shared" si="25"/>
        <v>391</v>
      </c>
      <c r="G153" s="51" t="str">
        <f>IFERROR(VLOOKUP(F153,基特!$B$6:$L$495,8,0),"")</f>
        <v/>
      </c>
      <c r="H153" s="49" t="str">
        <f t="shared" si="21"/>
        <v/>
      </c>
      <c r="I153" s="49" t="str">
        <f>IFERROR(VLOOKUP(F153,基特!$B$6:$L$495,11,0),"")</f>
        <v/>
      </c>
      <c r="J153" s="52" t="str">
        <f>IFERROR(VLOOKUP(F153,基特!$B$6:$L$495,10,0),"")</f>
        <v/>
      </c>
      <c r="K153" s="53">
        <f t="shared" si="26"/>
        <v>441</v>
      </c>
      <c r="L153" s="51" t="str">
        <f>IFERROR(VLOOKUP(K153,基特!$B$6:$L$495,8,0),"")</f>
        <v/>
      </c>
      <c r="M153" s="49" t="str">
        <f t="shared" si="23"/>
        <v/>
      </c>
      <c r="N153" s="49" t="str">
        <f>IFERROR(VLOOKUP(K153,基特!$B$6:$L$495,11,0),"")</f>
        <v/>
      </c>
      <c r="O153" s="52" t="str">
        <f>IFERROR(VLOOKUP(K153,基特!$B$6:$L$495,10,0),"")</f>
        <v/>
      </c>
    </row>
    <row r="154" spans="1:15" ht="15" customHeight="1" x14ac:dyDescent="0.15">
      <c r="A154" s="53">
        <f t="shared" si="24"/>
        <v>342</v>
      </c>
      <c r="B154" s="51" t="str">
        <f>IFERROR(VLOOKUP(A154,基特!$B$6:$L$495,8,0),"")</f>
        <v/>
      </c>
      <c r="C154" s="49" t="str">
        <f t="shared" si="19"/>
        <v/>
      </c>
      <c r="D154" s="49" t="str">
        <f>IFERROR(VLOOKUP(A154,基特!$B$6:$L$495,11,0),"")</f>
        <v/>
      </c>
      <c r="E154" s="52" t="str">
        <f>IFERROR(VLOOKUP(A154,基特!$B$6:$L$495,10,0),"")</f>
        <v/>
      </c>
      <c r="F154" s="53">
        <f t="shared" si="25"/>
        <v>392</v>
      </c>
      <c r="G154" s="51" t="str">
        <f>IFERROR(VLOOKUP(F154,基特!$B$6:$L$495,8,0),"")</f>
        <v/>
      </c>
      <c r="H154" s="49" t="str">
        <f t="shared" si="21"/>
        <v/>
      </c>
      <c r="I154" s="49" t="str">
        <f>IFERROR(VLOOKUP(F154,基特!$B$6:$L$495,11,0),"")</f>
        <v/>
      </c>
      <c r="J154" s="52" t="str">
        <f>IFERROR(VLOOKUP(F154,基特!$B$6:$L$495,10,0),"")</f>
        <v/>
      </c>
      <c r="K154" s="53">
        <f t="shared" si="26"/>
        <v>442</v>
      </c>
      <c r="L154" s="51" t="str">
        <f>IFERROR(VLOOKUP(K154,基特!$B$6:$L$495,8,0),"")</f>
        <v/>
      </c>
      <c r="M154" s="49" t="str">
        <f t="shared" si="23"/>
        <v/>
      </c>
      <c r="N154" s="49" t="str">
        <f>IFERROR(VLOOKUP(K154,基特!$B$6:$L$495,11,0),"")</f>
        <v/>
      </c>
      <c r="O154" s="52" t="str">
        <f>IFERROR(VLOOKUP(K154,基特!$B$6:$L$495,10,0),"")</f>
        <v/>
      </c>
    </row>
    <row r="155" spans="1:15" ht="15" customHeight="1" x14ac:dyDescent="0.15">
      <c r="A155" s="53">
        <f t="shared" si="24"/>
        <v>343</v>
      </c>
      <c r="B155" s="51" t="str">
        <f>IFERROR(VLOOKUP(A155,基特!$B$6:$L$495,8,0),"")</f>
        <v/>
      </c>
      <c r="C155" s="49" t="str">
        <f t="shared" si="19"/>
        <v/>
      </c>
      <c r="D155" s="49" t="str">
        <f>IFERROR(VLOOKUP(A155,基特!$B$6:$L$495,11,0),"")</f>
        <v/>
      </c>
      <c r="E155" s="52" t="str">
        <f>IFERROR(VLOOKUP(A155,基特!$B$6:$L$495,10,0),"")</f>
        <v/>
      </c>
      <c r="F155" s="53">
        <f t="shared" si="25"/>
        <v>393</v>
      </c>
      <c r="G155" s="51" t="str">
        <f>IFERROR(VLOOKUP(F155,基特!$B$6:$L$495,8,0),"")</f>
        <v/>
      </c>
      <c r="H155" s="49" t="str">
        <f t="shared" si="21"/>
        <v/>
      </c>
      <c r="I155" s="49" t="str">
        <f>IFERROR(VLOOKUP(F155,基特!$B$6:$L$495,11,0),"")</f>
        <v/>
      </c>
      <c r="J155" s="52" t="str">
        <f>IFERROR(VLOOKUP(F155,基特!$B$6:$L$495,10,0),"")</f>
        <v/>
      </c>
      <c r="K155" s="53">
        <f t="shared" si="26"/>
        <v>443</v>
      </c>
      <c r="L155" s="51" t="str">
        <f>IFERROR(VLOOKUP(K155,基特!$B$6:$L$495,8,0),"")</f>
        <v/>
      </c>
      <c r="M155" s="49" t="str">
        <f t="shared" si="23"/>
        <v/>
      </c>
      <c r="N155" s="49" t="str">
        <f>IFERROR(VLOOKUP(K155,基特!$B$6:$L$495,11,0),"")</f>
        <v/>
      </c>
      <c r="O155" s="52" t="str">
        <f>IFERROR(VLOOKUP(K155,基特!$B$6:$L$495,10,0),"")</f>
        <v/>
      </c>
    </row>
    <row r="156" spans="1:15" ht="15" customHeight="1" x14ac:dyDescent="0.15">
      <c r="A156" s="53">
        <f t="shared" si="24"/>
        <v>344</v>
      </c>
      <c r="B156" s="51" t="str">
        <f>IFERROR(VLOOKUP(A156,基特!$B$6:$L$495,8,0),"")</f>
        <v/>
      </c>
      <c r="C156" s="49" t="str">
        <f t="shared" si="19"/>
        <v/>
      </c>
      <c r="D156" s="49" t="str">
        <f>IFERROR(VLOOKUP(A156,基特!$B$6:$L$495,11,0),"")</f>
        <v/>
      </c>
      <c r="E156" s="52" t="str">
        <f>IFERROR(VLOOKUP(A156,基特!$B$6:$L$495,10,0),"")</f>
        <v/>
      </c>
      <c r="F156" s="53">
        <f t="shared" si="25"/>
        <v>394</v>
      </c>
      <c r="G156" s="51" t="str">
        <f>IFERROR(VLOOKUP(F156,基特!$B$6:$L$495,8,0),"")</f>
        <v/>
      </c>
      <c r="H156" s="49" t="str">
        <f t="shared" si="21"/>
        <v/>
      </c>
      <c r="I156" s="49" t="str">
        <f>IFERROR(VLOOKUP(F156,基特!$B$6:$L$495,11,0),"")</f>
        <v/>
      </c>
      <c r="J156" s="52" t="str">
        <f>IFERROR(VLOOKUP(F156,基特!$B$6:$L$495,10,0),"")</f>
        <v/>
      </c>
      <c r="K156" s="53">
        <f t="shared" si="26"/>
        <v>444</v>
      </c>
      <c r="L156" s="51" t="str">
        <f>IFERROR(VLOOKUP(K156,基特!$B$6:$L$495,8,0),"")</f>
        <v/>
      </c>
      <c r="M156" s="49" t="str">
        <f t="shared" si="23"/>
        <v/>
      </c>
      <c r="N156" s="49" t="str">
        <f>IFERROR(VLOOKUP(K156,基特!$B$6:$L$495,11,0),"")</f>
        <v/>
      </c>
      <c r="O156" s="52" t="str">
        <f>IFERROR(VLOOKUP(K156,基特!$B$6:$L$495,10,0),"")</f>
        <v/>
      </c>
    </row>
    <row r="157" spans="1:15" ht="15" customHeight="1" x14ac:dyDescent="0.15">
      <c r="A157" s="53">
        <f t="shared" si="24"/>
        <v>345</v>
      </c>
      <c r="B157" s="51" t="str">
        <f>IFERROR(VLOOKUP(A157,基特!$B$6:$L$495,8,0),"")</f>
        <v/>
      </c>
      <c r="C157" s="49" t="str">
        <f t="shared" si="19"/>
        <v/>
      </c>
      <c r="D157" s="49" t="str">
        <f>IFERROR(VLOOKUP(A157,基特!$B$6:$L$495,11,0),"")</f>
        <v/>
      </c>
      <c r="E157" s="52" t="str">
        <f>IFERROR(VLOOKUP(A157,基特!$B$6:$L$495,10,0),"")</f>
        <v/>
      </c>
      <c r="F157" s="53">
        <f t="shared" si="25"/>
        <v>395</v>
      </c>
      <c r="G157" s="51" t="str">
        <f>IFERROR(VLOOKUP(F157,基特!$B$6:$L$495,8,0),"")</f>
        <v/>
      </c>
      <c r="H157" s="49" t="str">
        <f t="shared" si="21"/>
        <v/>
      </c>
      <c r="I157" s="49" t="str">
        <f>IFERROR(VLOOKUP(F157,基特!$B$6:$L$495,11,0),"")</f>
        <v/>
      </c>
      <c r="J157" s="52" t="str">
        <f>IFERROR(VLOOKUP(F157,基特!$B$6:$L$495,10,0),"")</f>
        <v/>
      </c>
      <c r="K157" s="53">
        <f t="shared" si="26"/>
        <v>445</v>
      </c>
      <c r="L157" s="51" t="str">
        <f>IFERROR(VLOOKUP(K157,基特!$B$6:$L$495,8,0),"")</f>
        <v/>
      </c>
      <c r="M157" s="49" t="str">
        <f t="shared" si="23"/>
        <v/>
      </c>
      <c r="N157" s="49" t="str">
        <f>IFERROR(VLOOKUP(K157,基特!$B$6:$L$495,11,0),"")</f>
        <v/>
      </c>
      <c r="O157" s="52" t="str">
        <f>IFERROR(VLOOKUP(K157,基特!$B$6:$L$495,10,0),"")</f>
        <v/>
      </c>
    </row>
    <row r="158" spans="1:15" ht="15" customHeight="1" x14ac:dyDescent="0.15">
      <c r="A158" s="53">
        <f t="shared" si="24"/>
        <v>346</v>
      </c>
      <c r="B158" s="51" t="str">
        <f>IFERROR(VLOOKUP(A158,基特!$B$6:$L$495,8,0),"")</f>
        <v/>
      </c>
      <c r="C158" s="49" t="str">
        <f t="shared" si="19"/>
        <v/>
      </c>
      <c r="D158" s="49" t="str">
        <f>IFERROR(VLOOKUP(A158,基特!$B$6:$L$495,11,0),"")</f>
        <v/>
      </c>
      <c r="E158" s="52" t="str">
        <f>IFERROR(VLOOKUP(A158,基特!$B$6:$L$495,10,0),"")</f>
        <v/>
      </c>
      <c r="F158" s="53">
        <f t="shared" si="25"/>
        <v>396</v>
      </c>
      <c r="G158" s="51" t="str">
        <f>IFERROR(VLOOKUP(F158,基特!$B$6:$L$495,8,0),"")</f>
        <v/>
      </c>
      <c r="H158" s="49" t="str">
        <f t="shared" si="21"/>
        <v/>
      </c>
      <c r="I158" s="49" t="str">
        <f>IFERROR(VLOOKUP(F158,基特!$B$6:$L$495,11,0),"")</f>
        <v/>
      </c>
      <c r="J158" s="52" t="str">
        <f>IFERROR(VLOOKUP(F158,基特!$B$6:$L$495,10,0),"")</f>
        <v/>
      </c>
      <c r="K158" s="53">
        <f t="shared" si="26"/>
        <v>446</v>
      </c>
      <c r="L158" s="51" t="str">
        <f>IFERROR(VLOOKUP(K158,基特!$B$6:$L$495,8,0),"")</f>
        <v/>
      </c>
      <c r="M158" s="49" t="str">
        <f t="shared" si="23"/>
        <v/>
      </c>
      <c r="N158" s="49" t="str">
        <f>IFERROR(VLOOKUP(K158,基特!$B$6:$L$495,11,0),"")</f>
        <v/>
      </c>
      <c r="O158" s="52" t="str">
        <f>IFERROR(VLOOKUP(K158,基特!$B$6:$L$495,10,0),"")</f>
        <v/>
      </c>
    </row>
    <row r="159" spans="1:15" ht="15" customHeight="1" x14ac:dyDescent="0.15">
      <c r="A159" s="53">
        <f t="shared" si="24"/>
        <v>347</v>
      </c>
      <c r="B159" s="51" t="str">
        <f>IFERROR(VLOOKUP(A159,基特!$B$6:$L$495,8,0),"")</f>
        <v/>
      </c>
      <c r="C159" s="49" t="str">
        <f t="shared" si="19"/>
        <v/>
      </c>
      <c r="D159" s="49" t="str">
        <f>IFERROR(VLOOKUP(A159,基特!$B$6:$L$495,11,0),"")</f>
        <v/>
      </c>
      <c r="E159" s="52" t="str">
        <f>IFERROR(VLOOKUP(A159,基特!$B$6:$L$495,10,0),"")</f>
        <v/>
      </c>
      <c r="F159" s="53">
        <f t="shared" si="25"/>
        <v>397</v>
      </c>
      <c r="G159" s="51" t="str">
        <f>IFERROR(VLOOKUP(F159,基特!$B$6:$L$495,8,0),"")</f>
        <v/>
      </c>
      <c r="H159" s="49" t="str">
        <f t="shared" si="21"/>
        <v/>
      </c>
      <c r="I159" s="49" t="str">
        <f>IFERROR(VLOOKUP(F159,基特!$B$6:$L$495,11,0),"")</f>
        <v/>
      </c>
      <c r="J159" s="52" t="str">
        <f>IFERROR(VLOOKUP(F159,基特!$B$6:$L$495,10,0),"")</f>
        <v/>
      </c>
      <c r="K159" s="53">
        <f t="shared" si="26"/>
        <v>447</v>
      </c>
      <c r="L159" s="51" t="str">
        <f>IFERROR(VLOOKUP(K159,基特!$B$6:$L$495,8,0),"")</f>
        <v/>
      </c>
      <c r="M159" s="49" t="str">
        <f t="shared" si="23"/>
        <v/>
      </c>
      <c r="N159" s="49" t="str">
        <f>IFERROR(VLOOKUP(K159,基特!$B$6:$L$495,11,0),"")</f>
        <v/>
      </c>
      <c r="O159" s="52" t="str">
        <f>IFERROR(VLOOKUP(K159,基特!$B$6:$L$495,10,0),"")</f>
        <v/>
      </c>
    </row>
    <row r="160" spans="1:15" ht="15" customHeight="1" x14ac:dyDescent="0.15">
      <c r="A160" s="53">
        <f t="shared" si="24"/>
        <v>348</v>
      </c>
      <c r="B160" s="51" t="str">
        <f>IFERROR(VLOOKUP(A160,基特!$B$6:$L$495,8,0),"")</f>
        <v/>
      </c>
      <c r="C160" s="49" t="str">
        <f t="shared" si="19"/>
        <v/>
      </c>
      <c r="D160" s="49" t="str">
        <f>IFERROR(VLOOKUP(A160,基特!$B$6:$L$495,11,0),"")</f>
        <v/>
      </c>
      <c r="E160" s="52" t="str">
        <f>IFERROR(VLOOKUP(A160,基特!$B$6:$L$495,10,0),"")</f>
        <v/>
      </c>
      <c r="F160" s="53">
        <f t="shared" si="25"/>
        <v>398</v>
      </c>
      <c r="G160" s="51" t="str">
        <f>IFERROR(VLOOKUP(F160,基特!$B$6:$L$495,8,0),"")</f>
        <v/>
      </c>
      <c r="H160" s="49" t="str">
        <f t="shared" si="21"/>
        <v/>
      </c>
      <c r="I160" s="49" t="str">
        <f>IFERROR(VLOOKUP(F160,基特!$B$6:$L$495,11,0),"")</f>
        <v/>
      </c>
      <c r="J160" s="52" t="str">
        <f>IFERROR(VLOOKUP(F160,基特!$B$6:$L$495,10,0),"")</f>
        <v/>
      </c>
      <c r="K160" s="53">
        <f t="shared" si="26"/>
        <v>448</v>
      </c>
      <c r="L160" s="51" t="str">
        <f>IFERROR(VLOOKUP(K160,基特!$B$6:$L$495,8,0),"")</f>
        <v/>
      </c>
      <c r="M160" s="49" t="str">
        <f t="shared" si="23"/>
        <v/>
      </c>
      <c r="N160" s="49" t="str">
        <f>IFERROR(VLOOKUP(K160,基特!$B$6:$L$495,11,0),"")</f>
        <v/>
      </c>
      <c r="O160" s="52" t="str">
        <f>IFERROR(VLOOKUP(K160,基特!$B$6:$L$495,10,0),"")</f>
        <v/>
      </c>
    </row>
    <row r="161" spans="1:15" ht="15" customHeight="1" x14ac:dyDescent="0.15">
      <c r="A161" s="53">
        <f t="shared" si="24"/>
        <v>349</v>
      </c>
      <c r="B161" s="51" t="str">
        <f>IFERROR(VLOOKUP(A161,基特!$B$6:$L$495,8,0),"")</f>
        <v/>
      </c>
      <c r="C161" s="49" t="str">
        <f t="shared" si="19"/>
        <v/>
      </c>
      <c r="D161" s="49" t="str">
        <f>IFERROR(VLOOKUP(A161,基特!$B$6:$L$495,11,0),"")</f>
        <v/>
      </c>
      <c r="E161" s="52" t="str">
        <f>IFERROR(VLOOKUP(A161,基特!$B$6:$L$495,10,0),"")</f>
        <v/>
      </c>
      <c r="F161" s="53">
        <f t="shared" si="25"/>
        <v>399</v>
      </c>
      <c r="G161" s="51" t="str">
        <f>IFERROR(VLOOKUP(F161,基特!$B$6:$L$495,8,0),"")</f>
        <v/>
      </c>
      <c r="H161" s="49" t="str">
        <f t="shared" si="21"/>
        <v/>
      </c>
      <c r="I161" s="49" t="str">
        <f>IFERROR(VLOOKUP(F161,基特!$B$6:$L$495,11,0),"")</f>
        <v/>
      </c>
      <c r="J161" s="52" t="str">
        <f>IFERROR(VLOOKUP(F161,基特!$B$6:$L$495,10,0),"")</f>
        <v/>
      </c>
      <c r="K161" s="53">
        <f t="shared" si="26"/>
        <v>449</v>
      </c>
      <c r="L161" s="51" t="str">
        <f>IFERROR(VLOOKUP(K161,基特!$B$6:$L$495,8,0),"")</f>
        <v/>
      </c>
      <c r="M161" s="49" t="str">
        <f t="shared" si="23"/>
        <v/>
      </c>
      <c r="N161" s="49" t="str">
        <f>IFERROR(VLOOKUP(K161,基特!$B$6:$L$495,11,0),"")</f>
        <v/>
      </c>
      <c r="O161" s="52" t="str">
        <f>IFERROR(VLOOKUP(K161,基特!$B$6:$L$495,10,0),"")</f>
        <v/>
      </c>
    </row>
    <row r="162" spans="1:15" ht="15" customHeight="1" x14ac:dyDescent="0.15">
      <c r="A162" s="53">
        <f t="shared" si="24"/>
        <v>350</v>
      </c>
      <c r="B162" s="51" t="str">
        <f>IFERROR(VLOOKUP(A162,基特!$B$6:$L$495,8,0),"")</f>
        <v/>
      </c>
      <c r="C162" s="49" t="str">
        <f t="shared" si="19"/>
        <v/>
      </c>
      <c r="D162" s="49" t="str">
        <f>IFERROR(VLOOKUP(A162,基特!$B$6:$L$495,11,0),"")</f>
        <v/>
      </c>
      <c r="E162" s="52" t="str">
        <f>IFERROR(VLOOKUP(A162,基特!$B$6:$L$495,10,0),"")</f>
        <v/>
      </c>
      <c r="F162" s="53">
        <f t="shared" si="25"/>
        <v>400</v>
      </c>
      <c r="G162" s="51" t="str">
        <f>IFERROR(VLOOKUP(F162,基特!$B$6:$L$495,8,0),"")</f>
        <v/>
      </c>
      <c r="H162" s="49" t="str">
        <f t="shared" si="21"/>
        <v/>
      </c>
      <c r="I162" s="49" t="str">
        <f>IFERROR(VLOOKUP(F162,基特!$B$6:$L$495,11,0),"")</f>
        <v/>
      </c>
      <c r="J162" s="52" t="str">
        <f>IFERROR(VLOOKUP(F162,基特!$B$6:$L$495,10,0),"")</f>
        <v/>
      </c>
      <c r="K162" s="53">
        <f t="shared" si="26"/>
        <v>450</v>
      </c>
      <c r="L162" s="51" t="str">
        <f>IFERROR(VLOOKUP(K162,基特!$B$6:$L$495,8,0),"")</f>
        <v/>
      </c>
      <c r="M162" s="49" t="str">
        <f t="shared" si="23"/>
        <v/>
      </c>
      <c r="N162" s="49" t="str">
        <f>IFERROR(VLOOKUP(K162,基特!$B$6:$L$495,11,0),"")</f>
        <v/>
      </c>
      <c r="O162" s="52" t="str">
        <f>IFERROR(VLOOKUP(K162,基特!$B$6:$L$495,10,0),"")</f>
        <v/>
      </c>
    </row>
    <row r="163" spans="1:15" ht="15" customHeight="1" x14ac:dyDescent="0.15">
      <c r="A163" s="91"/>
      <c r="B163" s="92"/>
      <c r="C163" s="93"/>
      <c r="D163" s="94"/>
      <c r="E163" s="94"/>
      <c r="F163" s="95"/>
      <c r="G163" s="96"/>
      <c r="H163" s="93"/>
      <c r="I163" s="93"/>
      <c r="J163" s="94"/>
      <c r="K163" s="95"/>
      <c r="L163" s="96"/>
      <c r="M163" s="93"/>
      <c r="N163" s="93"/>
      <c r="O163" s="97"/>
    </row>
    <row r="164" spans="1:15" s="90" customFormat="1" ht="30" customHeight="1" x14ac:dyDescent="0.15">
      <c r="A164" s="467" t="s">
        <v>840</v>
      </c>
      <c r="B164" s="468"/>
      <c r="C164" s="468"/>
      <c r="D164" s="468"/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  <c r="O164" s="469"/>
    </row>
    <row r="165" spans="1:15" ht="15" customHeight="1" x14ac:dyDescent="0.15">
      <c r="A165" s="73" t="s">
        <v>828</v>
      </c>
      <c r="B165" s="74" t="s">
        <v>839</v>
      </c>
      <c r="C165" s="74" t="s">
        <v>826</v>
      </c>
      <c r="D165" s="74" t="s">
        <v>833</v>
      </c>
      <c r="E165" s="465" t="s">
        <v>825</v>
      </c>
      <c r="F165" s="465"/>
      <c r="G165" s="465"/>
      <c r="H165" s="465"/>
      <c r="I165" s="465"/>
      <c r="J165" s="465"/>
      <c r="K165" s="465"/>
      <c r="L165" s="465"/>
      <c r="M165" s="465"/>
      <c r="N165" s="465"/>
      <c r="O165" s="466"/>
    </row>
    <row r="166" spans="1:15" ht="15" customHeight="1" x14ac:dyDescent="0.15">
      <c r="A166" s="53">
        <v>1</v>
      </c>
      <c r="B166" s="51" t="str">
        <f>IFERROR(VLOOKUP($A166,基指!$B$6:$M$196,9,0),"")</f>
        <v>大臣指定</v>
      </c>
      <c r="C166" s="49" t="str">
        <f t="shared" ref="C166:C215" si="27">IFERROR(IF(B166=B165,"",B166),"")</f>
        <v>大臣指定</v>
      </c>
      <c r="D166" s="67" t="str">
        <f>IFERROR(VLOOKUP($A166,基指!$B$6:$M$196,11,0),"")</f>
        <v>東京都</v>
      </c>
      <c r="E166" s="463" t="str">
        <f>IFERROR(VLOOKUP($A166,基指!$B$6:$M$196,12,0),"")</f>
        <v>一般財団法人日本建築センター</v>
      </c>
      <c r="F166" s="463" t="str">
        <f>IFERROR(VLOOKUP($A166,基指!$B$6:$M$196,3,0),"")</f>
        <v/>
      </c>
      <c r="G166" s="463" t="str">
        <f>IFERROR(VLOOKUP($A166,基指!$B$6:$M$196,3,0),"")</f>
        <v/>
      </c>
      <c r="H166" s="463" t="str">
        <f>IFERROR(VLOOKUP($A166,基指!$B$6:$M$196,3,0),"")</f>
        <v/>
      </c>
      <c r="I166" s="463" t="str">
        <f>IFERROR(VLOOKUP($A166,基指!$B$6:$M$196,3,0),"")</f>
        <v/>
      </c>
      <c r="J166" s="463" t="str">
        <f>IFERROR(VLOOKUP($A166,基指!$B$6:$M$196,3,0),"")</f>
        <v/>
      </c>
      <c r="K166" s="463" t="str">
        <f>IFERROR(VLOOKUP($A166,基指!$B$6:$M$196,3,0),"")</f>
        <v/>
      </c>
      <c r="L166" s="463" t="str">
        <f>IFERROR(VLOOKUP($A166,基指!$B$6:$M$196,3,0),"")</f>
        <v/>
      </c>
      <c r="M166" s="463" t="str">
        <f>IFERROR(VLOOKUP($A166,基指!$B$6:$M$196,3,0),"")</f>
        <v/>
      </c>
      <c r="N166" s="463" t="str">
        <f>IFERROR(VLOOKUP($A166,基指!$B$6:$M$196,3,0),"")</f>
        <v/>
      </c>
      <c r="O166" s="464" t="str">
        <f>IFERROR(VLOOKUP($A166,基指!$B$6:$M$196,3,0),"")</f>
        <v/>
      </c>
    </row>
    <row r="167" spans="1:15" ht="15" customHeight="1" x14ac:dyDescent="0.15">
      <c r="A167" s="53">
        <f t="shared" ref="A167:A198" si="28">A166+1</f>
        <v>2</v>
      </c>
      <c r="B167" s="51" t="str">
        <f>IFERROR(VLOOKUP($A167,基指!$B$6:$M$196,9,0),"")</f>
        <v>大臣指定</v>
      </c>
      <c r="C167" s="49" t="str">
        <f t="shared" si="27"/>
        <v/>
      </c>
      <c r="D167" s="67" t="str">
        <f>IFERROR(VLOOKUP($A167,基指!$B$6:$M$196,11,0),"")</f>
        <v>大阪府</v>
      </c>
      <c r="E167" s="463" t="str">
        <f>IFERROR(VLOOKUP($A167,基指!$B$6:$M$196,12,0),"")</f>
        <v>一般財団法人日本建築総合試験所</v>
      </c>
      <c r="F167" s="463" t="str">
        <f>IFERROR(VLOOKUP($A167,基指!$B$6:$M$196,3,0),"")</f>
        <v/>
      </c>
      <c r="G167" s="463" t="str">
        <f>IFERROR(VLOOKUP($A167,基指!$B$6:$M$196,3,0),"")</f>
        <v/>
      </c>
      <c r="H167" s="463" t="str">
        <f>IFERROR(VLOOKUP($A167,基指!$B$6:$M$196,3,0),"")</f>
        <v/>
      </c>
      <c r="I167" s="463" t="str">
        <f>IFERROR(VLOOKUP($A167,基指!$B$6:$M$196,3,0),"")</f>
        <v/>
      </c>
      <c r="J167" s="463" t="str">
        <f>IFERROR(VLOOKUP($A167,基指!$B$6:$M$196,3,0),"")</f>
        <v/>
      </c>
      <c r="K167" s="463" t="str">
        <f>IFERROR(VLOOKUP($A167,基指!$B$6:$M$196,3,0),"")</f>
        <v/>
      </c>
      <c r="L167" s="463" t="str">
        <f>IFERROR(VLOOKUP($A167,基指!$B$6:$M$196,3,0),"")</f>
        <v/>
      </c>
      <c r="M167" s="463" t="str">
        <f>IFERROR(VLOOKUP($A167,基指!$B$6:$M$196,3,0),"")</f>
        <v/>
      </c>
      <c r="N167" s="463" t="str">
        <f>IFERROR(VLOOKUP($A167,基指!$B$6:$M$196,3,0),"")</f>
        <v/>
      </c>
      <c r="O167" s="464" t="str">
        <f>IFERROR(VLOOKUP($A167,基指!$B$6:$M$196,3,0),"")</f>
        <v/>
      </c>
    </row>
    <row r="168" spans="1:15" ht="15" customHeight="1" x14ac:dyDescent="0.15">
      <c r="A168" s="53">
        <f t="shared" si="28"/>
        <v>3</v>
      </c>
      <c r="B168" s="51" t="str">
        <f>IFERROR(VLOOKUP($A168,基指!$B$6:$M$196,9,0),"")</f>
        <v>大臣指定</v>
      </c>
      <c r="C168" s="49" t="str">
        <f t="shared" si="27"/>
        <v/>
      </c>
      <c r="D168" s="67" t="str">
        <f>IFERROR(VLOOKUP($A168,基指!$B$6:$M$196,11,0),"")</f>
        <v>東京都</v>
      </c>
      <c r="E168" s="463" t="str">
        <f>IFERROR(VLOOKUP($A168,基指!$B$6:$M$196,12,0),"")</f>
        <v>日本ＥＲＩ株式会社</v>
      </c>
      <c r="F168" s="463" t="str">
        <f>IFERROR(VLOOKUP($A168,基指!$B$6:$M$196,3,0),"")</f>
        <v/>
      </c>
      <c r="G168" s="463" t="str">
        <f>IFERROR(VLOOKUP($A168,基指!$B$6:$M$196,3,0),"")</f>
        <v/>
      </c>
      <c r="H168" s="463" t="str">
        <f>IFERROR(VLOOKUP($A168,基指!$B$6:$M$196,3,0),"")</f>
        <v/>
      </c>
      <c r="I168" s="463" t="str">
        <f>IFERROR(VLOOKUP($A168,基指!$B$6:$M$196,3,0),"")</f>
        <v/>
      </c>
      <c r="J168" s="463" t="str">
        <f>IFERROR(VLOOKUP($A168,基指!$B$6:$M$196,3,0),"")</f>
        <v/>
      </c>
      <c r="K168" s="463" t="str">
        <f>IFERROR(VLOOKUP($A168,基指!$B$6:$M$196,3,0),"")</f>
        <v/>
      </c>
      <c r="L168" s="463" t="str">
        <f>IFERROR(VLOOKUP($A168,基指!$B$6:$M$196,3,0),"")</f>
        <v/>
      </c>
      <c r="M168" s="463" t="str">
        <f>IFERROR(VLOOKUP($A168,基指!$B$6:$M$196,3,0),"")</f>
        <v/>
      </c>
      <c r="N168" s="463" t="str">
        <f>IFERROR(VLOOKUP($A168,基指!$B$6:$M$196,3,0),"")</f>
        <v/>
      </c>
      <c r="O168" s="464" t="str">
        <f>IFERROR(VLOOKUP($A168,基指!$B$6:$M$196,3,0),"")</f>
        <v/>
      </c>
    </row>
    <row r="169" spans="1:15" ht="15" customHeight="1" x14ac:dyDescent="0.15">
      <c r="A169" s="53">
        <f t="shared" si="28"/>
        <v>4</v>
      </c>
      <c r="B169" s="51" t="str">
        <f>IFERROR(VLOOKUP($A169,基指!$B$6:$M$196,9,0),"")</f>
        <v>大臣指定</v>
      </c>
      <c r="C169" s="49" t="str">
        <f t="shared" si="27"/>
        <v/>
      </c>
      <c r="D169" s="67" t="str">
        <f>IFERROR(VLOOKUP($A169,基指!$B$6:$M$196,11,0),"")</f>
        <v>東京都</v>
      </c>
      <c r="E169" s="463" t="str">
        <f>IFERROR(VLOOKUP($A169,基指!$B$6:$M$196,12,0),"")</f>
        <v>一般財団法人住宅金融普及協会</v>
      </c>
      <c r="F169" s="463" t="str">
        <f>IFERROR(VLOOKUP($A169,基指!$B$6:$M$196,3,0),"")</f>
        <v/>
      </c>
      <c r="G169" s="463" t="str">
        <f>IFERROR(VLOOKUP($A169,基指!$B$6:$M$196,3,0),"")</f>
        <v/>
      </c>
      <c r="H169" s="463" t="str">
        <f>IFERROR(VLOOKUP($A169,基指!$B$6:$M$196,3,0),"")</f>
        <v/>
      </c>
      <c r="I169" s="463" t="str">
        <f>IFERROR(VLOOKUP($A169,基指!$B$6:$M$196,3,0),"")</f>
        <v/>
      </c>
      <c r="J169" s="463" t="str">
        <f>IFERROR(VLOOKUP($A169,基指!$B$6:$M$196,3,0),"")</f>
        <v/>
      </c>
      <c r="K169" s="463" t="str">
        <f>IFERROR(VLOOKUP($A169,基指!$B$6:$M$196,3,0),"")</f>
        <v/>
      </c>
      <c r="L169" s="463" t="str">
        <f>IFERROR(VLOOKUP($A169,基指!$B$6:$M$196,3,0),"")</f>
        <v/>
      </c>
      <c r="M169" s="463" t="str">
        <f>IFERROR(VLOOKUP($A169,基指!$B$6:$M$196,3,0),"")</f>
        <v/>
      </c>
      <c r="N169" s="463" t="str">
        <f>IFERROR(VLOOKUP($A169,基指!$B$6:$M$196,3,0),"")</f>
        <v/>
      </c>
      <c r="O169" s="464" t="str">
        <f>IFERROR(VLOOKUP($A169,基指!$B$6:$M$196,3,0),"")</f>
        <v/>
      </c>
    </row>
    <row r="170" spans="1:15" ht="15" customHeight="1" x14ac:dyDescent="0.15">
      <c r="A170" s="53">
        <f t="shared" si="28"/>
        <v>5</v>
      </c>
      <c r="B170" s="51" t="str">
        <f>IFERROR(VLOOKUP($A170,基指!$B$6:$M$196,9,0),"")</f>
        <v>大臣指定</v>
      </c>
      <c r="C170" s="49" t="str">
        <f t="shared" si="27"/>
        <v/>
      </c>
      <c r="D170" s="67" t="str">
        <f>IFERROR(VLOOKUP($A170,基指!$B$6:$M$196,11,0),"")</f>
        <v>大阪府</v>
      </c>
      <c r="E170" s="463" t="str">
        <f>IFERROR(VLOOKUP($A170,基指!$B$6:$M$196,12,0),"")</f>
        <v>株式会社西日本住宅評価センター</v>
      </c>
      <c r="F170" s="463" t="str">
        <f>IFERROR(VLOOKUP($A170,基指!$B$6:$M$196,3,0),"")</f>
        <v/>
      </c>
      <c r="G170" s="463" t="str">
        <f>IFERROR(VLOOKUP($A170,基指!$B$6:$M$196,3,0),"")</f>
        <v/>
      </c>
      <c r="H170" s="463" t="str">
        <f>IFERROR(VLOOKUP($A170,基指!$B$6:$M$196,3,0),"")</f>
        <v/>
      </c>
      <c r="I170" s="463" t="str">
        <f>IFERROR(VLOOKUP($A170,基指!$B$6:$M$196,3,0),"")</f>
        <v/>
      </c>
      <c r="J170" s="463" t="str">
        <f>IFERROR(VLOOKUP($A170,基指!$B$6:$M$196,3,0),"")</f>
        <v/>
      </c>
      <c r="K170" s="463" t="str">
        <f>IFERROR(VLOOKUP($A170,基指!$B$6:$M$196,3,0),"")</f>
        <v/>
      </c>
      <c r="L170" s="463" t="str">
        <f>IFERROR(VLOOKUP($A170,基指!$B$6:$M$196,3,0),"")</f>
        <v/>
      </c>
      <c r="M170" s="463" t="str">
        <f>IFERROR(VLOOKUP($A170,基指!$B$6:$M$196,3,0),"")</f>
        <v/>
      </c>
      <c r="N170" s="463" t="str">
        <f>IFERROR(VLOOKUP($A170,基指!$B$6:$M$196,3,0),"")</f>
        <v/>
      </c>
      <c r="O170" s="464" t="str">
        <f>IFERROR(VLOOKUP($A170,基指!$B$6:$M$196,3,0),"")</f>
        <v/>
      </c>
    </row>
    <row r="171" spans="1:15" ht="15" customHeight="1" x14ac:dyDescent="0.15">
      <c r="A171" s="53">
        <f t="shared" si="28"/>
        <v>6</v>
      </c>
      <c r="B171" s="51" t="str">
        <f>IFERROR(VLOOKUP($A171,基指!$B$6:$M$196,9,0),"")</f>
        <v>大臣指定</v>
      </c>
      <c r="C171" s="49" t="str">
        <f t="shared" si="27"/>
        <v/>
      </c>
      <c r="D171" s="67" t="str">
        <f>IFERROR(VLOOKUP($A171,基指!$B$6:$M$196,11,0),"")</f>
        <v>神奈川県</v>
      </c>
      <c r="E171" s="463" t="str">
        <f>IFERROR(VLOOKUP($A171,基指!$B$6:$M$196,12,0),"")</f>
        <v>株式会社東日本住宅評価センター</v>
      </c>
      <c r="F171" s="463" t="str">
        <f>IFERROR(VLOOKUP($A171,基指!$B$6:$M$196,3,0),"")</f>
        <v/>
      </c>
      <c r="G171" s="463" t="str">
        <f>IFERROR(VLOOKUP($A171,基指!$B$6:$M$196,3,0),"")</f>
        <v/>
      </c>
      <c r="H171" s="463" t="str">
        <f>IFERROR(VLOOKUP($A171,基指!$B$6:$M$196,3,0),"")</f>
        <v/>
      </c>
      <c r="I171" s="463" t="str">
        <f>IFERROR(VLOOKUP($A171,基指!$B$6:$M$196,3,0),"")</f>
        <v/>
      </c>
      <c r="J171" s="463" t="str">
        <f>IFERROR(VLOOKUP($A171,基指!$B$6:$M$196,3,0),"")</f>
        <v/>
      </c>
      <c r="K171" s="463" t="str">
        <f>IFERROR(VLOOKUP($A171,基指!$B$6:$M$196,3,0),"")</f>
        <v/>
      </c>
      <c r="L171" s="463" t="str">
        <f>IFERROR(VLOOKUP($A171,基指!$B$6:$M$196,3,0),"")</f>
        <v/>
      </c>
      <c r="M171" s="463" t="str">
        <f>IFERROR(VLOOKUP($A171,基指!$B$6:$M$196,3,0),"")</f>
        <v/>
      </c>
      <c r="N171" s="463" t="str">
        <f>IFERROR(VLOOKUP($A171,基指!$B$6:$M$196,3,0),"")</f>
        <v/>
      </c>
      <c r="O171" s="464" t="str">
        <f>IFERROR(VLOOKUP($A171,基指!$B$6:$M$196,3,0),"")</f>
        <v/>
      </c>
    </row>
    <row r="172" spans="1:15" ht="15" customHeight="1" x14ac:dyDescent="0.15">
      <c r="A172" s="53">
        <f t="shared" si="28"/>
        <v>7</v>
      </c>
      <c r="B172" s="51" t="str">
        <f>IFERROR(VLOOKUP($A172,基指!$B$6:$M$196,9,0),"")</f>
        <v>大臣指定</v>
      </c>
      <c r="C172" s="49" t="str">
        <f t="shared" si="27"/>
        <v/>
      </c>
      <c r="D172" s="67" t="str">
        <f>IFERROR(VLOOKUP($A172,基指!$B$6:$M$196,11,0),"")</f>
        <v>東京都</v>
      </c>
      <c r="E172" s="463" t="str">
        <f>IFERROR(VLOOKUP($A172,基指!$B$6:$M$196,12,0),"")</f>
        <v>ハウスプラス確認検査株式会社</v>
      </c>
      <c r="F172" s="463" t="str">
        <f>IFERROR(VLOOKUP($A172,基指!$B$6:$M$196,3,0),"")</f>
        <v/>
      </c>
      <c r="G172" s="463" t="str">
        <f>IFERROR(VLOOKUP($A172,基指!$B$6:$M$196,3,0),"")</f>
        <v/>
      </c>
      <c r="H172" s="463" t="str">
        <f>IFERROR(VLOOKUP($A172,基指!$B$6:$M$196,3,0),"")</f>
        <v/>
      </c>
      <c r="I172" s="463" t="str">
        <f>IFERROR(VLOOKUP($A172,基指!$B$6:$M$196,3,0),"")</f>
        <v/>
      </c>
      <c r="J172" s="463" t="str">
        <f>IFERROR(VLOOKUP($A172,基指!$B$6:$M$196,3,0),"")</f>
        <v/>
      </c>
      <c r="K172" s="463" t="str">
        <f>IFERROR(VLOOKUP($A172,基指!$B$6:$M$196,3,0),"")</f>
        <v/>
      </c>
      <c r="L172" s="463" t="str">
        <f>IFERROR(VLOOKUP($A172,基指!$B$6:$M$196,3,0),"")</f>
        <v/>
      </c>
      <c r="M172" s="463" t="str">
        <f>IFERROR(VLOOKUP($A172,基指!$B$6:$M$196,3,0),"")</f>
        <v/>
      </c>
      <c r="N172" s="463" t="str">
        <f>IFERROR(VLOOKUP($A172,基指!$B$6:$M$196,3,0),"")</f>
        <v/>
      </c>
      <c r="O172" s="464" t="str">
        <f>IFERROR(VLOOKUP($A172,基指!$B$6:$M$196,3,0),"")</f>
        <v/>
      </c>
    </row>
    <row r="173" spans="1:15" ht="15" customHeight="1" x14ac:dyDescent="0.15">
      <c r="A173" s="53">
        <f t="shared" si="28"/>
        <v>8</v>
      </c>
      <c r="B173" s="51" t="str">
        <f>IFERROR(VLOOKUP($A173,基指!$B$6:$M$196,9,0),"")</f>
        <v>大臣指定</v>
      </c>
      <c r="C173" s="49" t="str">
        <f t="shared" si="27"/>
        <v/>
      </c>
      <c r="D173" s="67" t="str">
        <f>IFERROR(VLOOKUP($A173,基指!$B$6:$M$196,11,0),"")</f>
        <v>東京都</v>
      </c>
      <c r="E173" s="463" t="str">
        <f>IFERROR(VLOOKUP($A173,基指!$B$6:$M$196,12,0),"")</f>
        <v>株式会社都市居住評価センター</v>
      </c>
      <c r="F173" s="463" t="str">
        <f>IFERROR(VLOOKUP($A173,基指!$B$6:$M$196,3,0),"")</f>
        <v/>
      </c>
      <c r="G173" s="463" t="str">
        <f>IFERROR(VLOOKUP($A173,基指!$B$6:$M$196,3,0),"")</f>
        <v/>
      </c>
      <c r="H173" s="463" t="str">
        <f>IFERROR(VLOOKUP($A173,基指!$B$6:$M$196,3,0),"")</f>
        <v/>
      </c>
      <c r="I173" s="463" t="str">
        <f>IFERROR(VLOOKUP($A173,基指!$B$6:$M$196,3,0),"")</f>
        <v/>
      </c>
      <c r="J173" s="463" t="str">
        <f>IFERROR(VLOOKUP($A173,基指!$B$6:$M$196,3,0),"")</f>
        <v/>
      </c>
      <c r="K173" s="463" t="str">
        <f>IFERROR(VLOOKUP($A173,基指!$B$6:$M$196,3,0),"")</f>
        <v/>
      </c>
      <c r="L173" s="463" t="str">
        <f>IFERROR(VLOOKUP($A173,基指!$B$6:$M$196,3,0),"")</f>
        <v/>
      </c>
      <c r="M173" s="463" t="str">
        <f>IFERROR(VLOOKUP($A173,基指!$B$6:$M$196,3,0),"")</f>
        <v/>
      </c>
      <c r="N173" s="463" t="str">
        <f>IFERROR(VLOOKUP($A173,基指!$B$6:$M$196,3,0),"")</f>
        <v/>
      </c>
      <c r="O173" s="464" t="str">
        <f>IFERROR(VLOOKUP($A173,基指!$B$6:$M$196,3,0),"")</f>
        <v/>
      </c>
    </row>
    <row r="174" spans="1:15" ht="15" customHeight="1" x14ac:dyDescent="0.15">
      <c r="A174" s="53">
        <f t="shared" si="28"/>
        <v>9</v>
      </c>
      <c r="B174" s="51" t="str">
        <f>IFERROR(VLOOKUP($A174,基指!$B$6:$M$196,9,0),"")</f>
        <v>大臣指定</v>
      </c>
      <c r="C174" s="49" t="str">
        <f t="shared" si="27"/>
        <v/>
      </c>
      <c r="D174" s="67" t="str">
        <f>IFERROR(VLOOKUP($A174,基指!$B$6:$M$196,11,0),"")</f>
        <v>東京都</v>
      </c>
      <c r="E174" s="463" t="str">
        <f>IFERROR(VLOOKUP($A174,基指!$B$6:$M$196,12,0),"")</f>
        <v>一般財団法人ベターリビング</v>
      </c>
      <c r="F174" s="463" t="str">
        <f>IFERROR(VLOOKUP($A174,基指!$B$6:$M$196,3,0),"")</f>
        <v/>
      </c>
      <c r="G174" s="463" t="str">
        <f>IFERROR(VLOOKUP($A174,基指!$B$6:$M$196,3,0),"")</f>
        <v/>
      </c>
      <c r="H174" s="463" t="str">
        <f>IFERROR(VLOOKUP($A174,基指!$B$6:$M$196,3,0),"")</f>
        <v/>
      </c>
      <c r="I174" s="463" t="str">
        <f>IFERROR(VLOOKUP($A174,基指!$B$6:$M$196,3,0),"")</f>
        <v/>
      </c>
      <c r="J174" s="463" t="str">
        <f>IFERROR(VLOOKUP($A174,基指!$B$6:$M$196,3,0),"")</f>
        <v/>
      </c>
      <c r="K174" s="463" t="str">
        <f>IFERROR(VLOOKUP($A174,基指!$B$6:$M$196,3,0),"")</f>
        <v/>
      </c>
      <c r="L174" s="463" t="str">
        <f>IFERROR(VLOOKUP($A174,基指!$B$6:$M$196,3,0),"")</f>
        <v/>
      </c>
      <c r="M174" s="463" t="str">
        <f>IFERROR(VLOOKUP($A174,基指!$B$6:$M$196,3,0),"")</f>
        <v/>
      </c>
      <c r="N174" s="463" t="str">
        <f>IFERROR(VLOOKUP($A174,基指!$B$6:$M$196,3,0),"")</f>
        <v/>
      </c>
      <c r="O174" s="464" t="str">
        <f>IFERROR(VLOOKUP($A174,基指!$B$6:$M$196,3,0),"")</f>
        <v/>
      </c>
    </row>
    <row r="175" spans="1:15" ht="15" customHeight="1" x14ac:dyDescent="0.15">
      <c r="A175" s="53">
        <f t="shared" si="28"/>
        <v>10</v>
      </c>
      <c r="B175" s="51" t="str">
        <f>IFERROR(VLOOKUP($A175,基指!$B$6:$M$196,9,0),"")</f>
        <v>大臣指定</v>
      </c>
      <c r="C175" s="49" t="str">
        <f t="shared" si="27"/>
        <v/>
      </c>
      <c r="D175" s="67" t="str">
        <f>IFERROR(VLOOKUP($A175,基指!$B$6:$M$196,11,0),"")</f>
        <v>神奈川県</v>
      </c>
      <c r="E175" s="463" t="str">
        <f>IFERROR(VLOOKUP($A175,基指!$B$6:$M$196,12,0),"")</f>
        <v>ビューローベリタスジャパン株式会社</v>
      </c>
      <c r="F175" s="463" t="str">
        <f>IFERROR(VLOOKUP($A175,基指!$B$6:$M$196,3,0),"")</f>
        <v/>
      </c>
      <c r="G175" s="463" t="str">
        <f>IFERROR(VLOOKUP($A175,基指!$B$6:$M$196,3,0),"")</f>
        <v/>
      </c>
      <c r="H175" s="463" t="str">
        <f>IFERROR(VLOOKUP($A175,基指!$B$6:$M$196,3,0),"")</f>
        <v/>
      </c>
      <c r="I175" s="463" t="str">
        <f>IFERROR(VLOOKUP($A175,基指!$B$6:$M$196,3,0),"")</f>
        <v/>
      </c>
      <c r="J175" s="463" t="str">
        <f>IFERROR(VLOOKUP($A175,基指!$B$6:$M$196,3,0),"")</f>
        <v/>
      </c>
      <c r="K175" s="463" t="str">
        <f>IFERROR(VLOOKUP($A175,基指!$B$6:$M$196,3,0),"")</f>
        <v/>
      </c>
      <c r="L175" s="463" t="str">
        <f>IFERROR(VLOOKUP($A175,基指!$B$6:$M$196,3,0),"")</f>
        <v/>
      </c>
      <c r="M175" s="463" t="str">
        <f>IFERROR(VLOOKUP($A175,基指!$B$6:$M$196,3,0),"")</f>
        <v/>
      </c>
      <c r="N175" s="463" t="str">
        <f>IFERROR(VLOOKUP($A175,基指!$B$6:$M$196,3,0),"")</f>
        <v/>
      </c>
      <c r="O175" s="464" t="str">
        <f>IFERROR(VLOOKUP($A175,基指!$B$6:$M$196,3,0),"")</f>
        <v/>
      </c>
    </row>
    <row r="176" spans="1:15" ht="15" customHeight="1" x14ac:dyDescent="0.15">
      <c r="A176" s="53">
        <f t="shared" si="28"/>
        <v>11</v>
      </c>
      <c r="B176" s="51" t="str">
        <f>IFERROR(VLOOKUP($A176,基指!$B$6:$M$196,9,0),"")</f>
        <v>大臣指定</v>
      </c>
      <c r="C176" s="49" t="str">
        <f t="shared" si="27"/>
        <v/>
      </c>
      <c r="D176" s="67" t="str">
        <f>IFERROR(VLOOKUP($A176,基指!$B$6:$M$196,11,0),"")</f>
        <v>東京都</v>
      </c>
      <c r="E176" s="463" t="str">
        <f>IFERROR(VLOOKUP($A176,基指!$B$6:$M$196,12,0),"")</f>
        <v>株式会社住宅性能評価センター</v>
      </c>
      <c r="F176" s="463" t="str">
        <f>IFERROR(VLOOKUP($A176,基指!$B$6:$M$196,3,0),"")</f>
        <v/>
      </c>
      <c r="G176" s="463" t="str">
        <f>IFERROR(VLOOKUP($A176,基指!$B$6:$M$196,3,0),"")</f>
        <v/>
      </c>
      <c r="H176" s="463" t="str">
        <f>IFERROR(VLOOKUP($A176,基指!$B$6:$M$196,3,0),"")</f>
        <v/>
      </c>
      <c r="I176" s="463" t="str">
        <f>IFERROR(VLOOKUP($A176,基指!$B$6:$M$196,3,0),"")</f>
        <v/>
      </c>
      <c r="J176" s="463" t="str">
        <f>IFERROR(VLOOKUP($A176,基指!$B$6:$M$196,3,0),"")</f>
        <v/>
      </c>
      <c r="K176" s="463" t="str">
        <f>IFERROR(VLOOKUP($A176,基指!$B$6:$M$196,3,0),"")</f>
        <v/>
      </c>
      <c r="L176" s="463" t="str">
        <f>IFERROR(VLOOKUP($A176,基指!$B$6:$M$196,3,0),"")</f>
        <v/>
      </c>
      <c r="M176" s="463" t="str">
        <f>IFERROR(VLOOKUP($A176,基指!$B$6:$M$196,3,0),"")</f>
        <v/>
      </c>
      <c r="N176" s="463" t="str">
        <f>IFERROR(VLOOKUP($A176,基指!$B$6:$M$196,3,0),"")</f>
        <v/>
      </c>
      <c r="O176" s="464" t="str">
        <f>IFERROR(VLOOKUP($A176,基指!$B$6:$M$196,3,0),"")</f>
        <v/>
      </c>
    </row>
    <row r="177" spans="1:15" ht="15" customHeight="1" x14ac:dyDescent="0.15">
      <c r="A177" s="53">
        <f t="shared" si="28"/>
        <v>12</v>
      </c>
      <c r="B177" s="51" t="str">
        <f>IFERROR(VLOOKUP($A177,基指!$B$6:$M$196,9,0),"")</f>
        <v>大臣指定</v>
      </c>
      <c r="C177" s="49" t="str">
        <f t="shared" si="27"/>
        <v/>
      </c>
      <c r="D177" s="67" t="str">
        <f>IFERROR(VLOOKUP($A177,基指!$B$6:$M$196,11,0),"")</f>
        <v>広島県</v>
      </c>
      <c r="E177" s="463" t="str">
        <f>IFERROR(VLOOKUP($A177,基指!$B$6:$M$196,12,0),"")</f>
        <v>株式会社ジェイ・イー・サポート</v>
      </c>
      <c r="F177" s="463" t="str">
        <f>IFERROR(VLOOKUP($A177,基指!$B$6:$M$196,3,0),"")</f>
        <v/>
      </c>
      <c r="G177" s="463" t="str">
        <f>IFERROR(VLOOKUP($A177,基指!$B$6:$M$196,3,0),"")</f>
        <v/>
      </c>
      <c r="H177" s="463" t="str">
        <f>IFERROR(VLOOKUP($A177,基指!$B$6:$M$196,3,0),"")</f>
        <v/>
      </c>
      <c r="I177" s="463" t="str">
        <f>IFERROR(VLOOKUP($A177,基指!$B$6:$M$196,3,0),"")</f>
        <v/>
      </c>
      <c r="J177" s="463" t="str">
        <f>IFERROR(VLOOKUP($A177,基指!$B$6:$M$196,3,0),"")</f>
        <v/>
      </c>
      <c r="K177" s="463" t="str">
        <f>IFERROR(VLOOKUP($A177,基指!$B$6:$M$196,3,0),"")</f>
        <v/>
      </c>
      <c r="L177" s="463" t="str">
        <f>IFERROR(VLOOKUP($A177,基指!$B$6:$M$196,3,0),"")</f>
        <v/>
      </c>
      <c r="M177" s="463" t="str">
        <f>IFERROR(VLOOKUP($A177,基指!$B$6:$M$196,3,0),"")</f>
        <v/>
      </c>
      <c r="N177" s="463" t="str">
        <f>IFERROR(VLOOKUP($A177,基指!$B$6:$M$196,3,0),"")</f>
        <v/>
      </c>
      <c r="O177" s="464" t="str">
        <f>IFERROR(VLOOKUP($A177,基指!$B$6:$M$196,3,0),"")</f>
        <v/>
      </c>
    </row>
    <row r="178" spans="1:15" ht="15" customHeight="1" x14ac:dyDescent="0.15">
      <c r="A178" s="53">
        <f t="shared" si="28"/>
        <v>13</v>
      </c>
      <c r="B178" s="51" t="str">
        <f>IFERROR(VLOOKUP($A178,基指!$B$6:$M$196,9,0),"")</f>
        <v>大臣指定</v>
      </c>
      <c r="C178" s="49" t="str">
        <f t="shared" si="27"/>
        <v/>
      </c>
      <c r="D178" s="67" t="str">
        <f>IFERROR(VLOOKUP($A178,基指!$B$6:$M$196,11,0),"")</f>
        <v>東京都</v>
      </c>
      <c r="E178" s="463" t="str">
        <f>IFERROR(VLOOKUP($A178,基指!$B$6:$M$196,12,0),"")</f>
        <v>日本建築検査協会株式会社</v>
      </c>
      <c r="F178" s="463" t="str">
        <f>IFERROR(VLOOKUP($A178,基指!$B$6:$M$196,3,0),"")</f>
        <v/>
      </c>
      <c r="G178" s="463" t="str">
        <f>IFERROR(VLOOKUP($A178,基指!$B$6:$M$196,3,0),"")</f>
        <v/>
      </c>
      <c r="H178" s="463" t="str">
        <f>IFERROR(VLOOKUP($A178,基指!$B$6:$M$196,3,0),"")</f>
        <v/>
      </c>
      <c r="I178" s="463" t="str">
        <f>IFERROR(VLOOKUP($A178,基指!$B$6:$M$196,3,0),"")</f>
        <v/>
      </c>
      <c r="J178" s="463" t="str">
        <f>IFERROR(VLOOKUP($A178,基指!$B$6:$M$196,3,0),"")</f>
        <v/>
      </c>
      <c r="K178" s="463" t="str">
        <f>IFERROR(VLOOKUP($A178,基指!$B$6:$M$196,3,0),"")</f>
        <v/>
      </c>
      <c r="L178" s="463" t="str">
        <f>IFERROR(VLOOKUP($A178,基指!$B$6:$M$196,3,0),"")</f>
        <v/>
      </c>
      <c r="M178" s="463" t="str">
        <f>IFERROR(VLOOKUP($A178,基指!$B$6:$M$196,3,0),"")</f>
        <v/>
      </c>
      <c r="N178" s="463" t="str">
        <f>IFERROR(VLOOKUP($A178,基指!$B$6:$M$196,3,0),"")</f>
        <v/>
      </c>
      <c r="O178" s="464" t="str">
        <f>IFERROR(VLOOKUP($A178,基指!$B$6:$M$196,3,0),"")</f>
        <v/>
      </c>
    </row>
    <row r="179" spans="1:15" ht="15" customHeight="1" x14ac:dyDescent="0.15">
      <c r="A179" s="53">
        <f t="shared" si="28"/>
        <v>14</v>
      </c>
      <c r="B179" s="51" t="str">
        <f>IFERROR(VLOOKUP($A179,基指!$B$6:$M$196,9,0),"")</f>
        <v>大臣指定</v>
      </c>
      <c r="C179" s="49" t="str">
        <f t="shared" si="27"/>
        <v/>
      </c>
      <c r="D179" s="67" t="str">
        <f>IFERROR(VLOOKUP($A179,基指!$B$6:$M$196,11,0),"")</f>
        <v>東京都</v>
      </c>
      <c r="E179" s="463" t="str">
        <f>IFERROR(VLOOKUP($A179,基指!$B$6:$M$196,12,0),"")</f>
        <v>ＳＢＩアーキクオリティ株式会社</v>
      </c>
      <c r="F179" s="463" t="str">
        <f>IFERROR(VLOOKUP($A179,基指!$B$6:$M$196,3,0),"")</f>
        <v/>
      </c>
      <c r="G179" s="463" t="str">
        <f>IFERROR(VLOOKUP($A179,基指!$B$6:$M$196,3,0),"")</f>
        <v/>
      </c>
      <c r="H179" s="463" t="str">
        <f>IFERROR(VLOOKUP($A179,基指!$B$6:$M$196,3,0),"")</f>
        <v/>
      </c>
      <c r="I179" s="463" t="str">
        <f>IFERROR(VLOOKUP($A179,基指!$B$6:$M$196,3,0),"")</f>
        <v/>
      </c>
      <c r="J179" s="463" t="str">
        <f>IFERROR(VLOOKUP($A179,基指!$B$6:$M$196,3,0),"")</f>
        <v/>
      </c>
      <c r="K179" s="463" t="str">
        <f>IFERROR(VLOOKUP($A179,基指!$B$6:$M$196,3,0),"")</f>
        <v/>
      </c>
      <c r="L179" s="463" t="str">
        <f>IFERROR(VLOOKUP($A179,基指!$B$6:$M$196,3,0),"")</f>
        <v/>
      </c>
      <c r="M179" s="463" t="str">
        <f>IFERROR(VLOOKUP($A179,基指!$B$6:$M$196,3,0),"")</f>
        <v/>
      </c>
      <c r="N179" s="463" t="str">
        <f>IFERROR(VLOOKUP($A179,基指!$B$6:$M$196,3,0),"")</f>
        <v/>
      </c>
      <c r="O179" s="464" t="str">
        <f>IFERROR(VLOOKUP($A179,基指!$B$6:$M$196,3,0),"")</f>
        <v/>
      </c>
    </row>
    <row r="180" spans="1:15" ht="15" customHeight="1" x14ac:dyDescent="0.15">
      <c r="A180" s="53">
        <f t="shared" si="28"/>
        <v>15</v>
      </c>
      <c r="B180" s="51" t="str">
        <f>IFERROR(VLOOKUP($A180,基指!$B$6:$M$196,9,0),"")</f>
        <v>大臣指定</v>
      </c>
      <c r="C180" s="49" t="str">
        <f t="shared" si="27"/>
        <v/>
      </c>
      <c r="D180" s="67" t="str">
        <f>IFERROR(VLOOKUP($A180,基指!$B$6:$M$196,11,0),"")</f>
        <v>愛知県</v>
      </c>
      <c r="E180" s="463" t="str">
        <f>IFERROR(VLOOKUP($A180,基指!$B$6:$M$196,12,0),"")</f>
        <v>株式会社確認サービス</v>
      </c>
      <c r="F180" s="463" t="str">
        <f>IFERROR(VLOOKUP($A180,基指!$B$6:$M$196,3,0),"")</f>
        <v/>
      </c>
      <c r="G180" s="463" t="str">
        <f>IFERROR(VLOOKUP($A180,基指!$B$6:$M$196,3,0),"")</f>
        <v/>
      </c>
      <c r="H180" s="463" t="str">
        <f>IFERROR(VLOOKUP($A180,基指!$B$6:$M$196,3,0),"")</f>
        <v/>
      </c>
      <c r="I180" s="463" t="str">
        <f>IFERROR(VLOOKUP($A180,基指!$B$6:$M$196,3,0),"")</f>
        <v/>
      </c>
      <c r="J180" s="463" t="str">
        <f>IFERROR(VLOOKUP($A180,基指!$B$6:$M$196,3,0),"")</f>
        <v/>
      </c>
      <c r="K180" s="463" t="str">
        <f>IFERROR(VLOOKUP($A180,基指!$B$6:$M$196,3,0),"")</f>
        <v/>
      </c>
      <c r="L180" s="463" t="str">
        <f>IFERROR(VLOOKUP($A180,基指!$B$6:$M$196,3,0),"")</f>
        <v/>
      </c>
      <c r="M180" s="463" t="str">
        <f>IFERROR(VLOOKUP($A180,基指!$B$6:$M$196,3,0),"")</f>
        <v/>
      </c>
      <c r="N180" s="463" t="str">
        <f>IFERROR(VLOOKUP($A180,基指!$B$6:$M$196,3,0),"")</f>
        <v/>
      </c>
      <c r="O180" s="464" t="str">
        <f>IFERROR(VLOOKUP($A180,基指!$B$6:$M$196,3,0),"")</f>
        <v/>
      </c>
    </row>
    <row r="181" spans="1:15" ht="15" customHeight="1" x14ac:dyDescent="0.15">
      <c r="A181" s="53">
        <f t="shared" si="28"/>
        <v>16</v>
      </c>
      <c r="B181" s="51" t="str">
        <f>IFERROR(VLOOKUP($A181,基指!$B$6:$M$196,9,0),"")</f>
        <v>大臣指定</v>
      </c>
      <c r="C181" s="49" t="str">
        <f t="shared" si="27"/>
        <v/>
      </c>
      <c r="D181" s="67" t="str">
        <f>IFERROR(VLOOKUP($A181,基指!$B$6:$M$196,11,0),"")</f>
        <v>東京都</v>
      </c>
      <c r="E181" s="463" t="str">
        <f>IFERROR(VLOOKUP($A181,基指!$B$6:$M$196,12,0),"")</f>
        <v>株式会社グッド・アイズ建築検査機構</v>
      </c>
      <c r="F181" s="463" t="str">
        <f>IFERROR(VLOOKUP($A181,基指!$B$6:$M$196,3,0),"")</f>
        <v/>
      </c>
      <c r="G181" s="463" t="str">
        <f>IFERROR(VLOOKUP($A181,基指!$B$6:$M$196,3,0),"")</f>
        <v/>
      </c>
      <c r="H181" s="463" t="str">
        <f>IFERROR(VLOOKUP($A181,基指!$B$6:$M$196,3,0),"")</f>
        <v/>
      </c>
      <c r="I181" s="463" t="str">
        <f>IFERROR(VLOOKUP($A181,基指!$B$6:$M$196,3,0),"")</f>
        <v/>
      </c>
      <c r="J181" s="463" t="str">
        <f>IFERROR(VLOOKUP($A181,基指!$B$6:$M$196,3,0),"")</f>
        <v/>
      </c>
      <c r="K181" s="463" t="str">
        <f>IFERROR(VLOOKUP($A181,基指!$B$6:$M$196,3,0),"")</f>
        <v/>
      </c>
      <c r="L181" s="463" t="str">
        <f>IFERROR(VLOOKUP($A181,基指!$B$6:$M$196,3,0),"")</f>
        <v/>
      </c>
      <c r="M181" s="463" t="str">
        <f>IFERROR(VLOOKUP($A181,基指!$B$6:$M$196,3,0),"")</f>
        <v/>
      </c>
      <c r="N181" s="463" t="str">
        <f>IFERROR(VLOOKUP($A181,基指!$B$6:$M$196,3,0),"")</f>
        <v/>
      </c>
      <c r="O181" s="464" t="str">
        <f>IFERROR(VLOOKUP($A181,基指!$B$6:$M$196,3,0),"")</f>
        <v/>
      </c>
    </row>
    <row r="182" spans="1:15" ht="15" customHeight="1" x14ac:dyDescent="0.15">
      <c r="A182" s="53">
        <f t="shared" si="28"/>
        <v>17</v>
      </c>
      <c r="B182" s="51" t="str">
        <f>IFERROR(VLOOKUP($A182,基指!$B$6:$M$196,9,0),"")</f>
        <v>大臣指定</v>
      </c>
      <c r="C182" s="49" t="str">
        <f t="shared" si="27"/>
        <v/>
      </c>
      <c r="D182" s="67" t="str">
        <f>IFERROR(VLOOKUP($A182,基指!$B$6:$M$196,11,0),"")</f>
        <v>神奈川県</v>
      </c>
      <c r="E182" s="463" t="str">
        <f>IFERROR(VLOOKUP($A182,基指!$B$6:$M$196,12,0),"")</f>
        <v>富士建築センター株式会社</v>
      </c>
      <c r="F182" s="463" t="str">
        <f>IFERROR(VLOOKUP($A182,基指!$B$6:$M$196,3,0),"")</f>
        <v/>
      </c>
      <c r="G182" s="463" t="str">
        <f>IFERROR(VLOOKUP($A182,基指!$B$6:$M$196,3,0),"")</f>
        <v/>
      </c>
      <c r="H182" s="463" t="str">
        <f>IFERROR(VLOOKUP($A182,基指!$B$6:$M$196,3,0),"")</f>
        <v/>
      </c>
      <c r="I182" s="463" t="str">
        <f>IFERROR(VLOOKUP($A182,基指!$B$6:$M$196,3,0),"")</f>
        <v/>
      </c>
      <c r="J182" s="463" t="str">
        <f>IFERROR(VLOOKUP($A182,基指!$B$6:$M$196,3,0),"")</f>
        <v/>
      </c>
      <c r="K182" s="463" t="str">
        <f>IFERROR(VLOOKUP($A182,基指!$B$6:$M$196,3,0),"")</f>
        <v/>
      </c>
      <c r="L182" s="463" t="str">
        <f>IFERROR(VLOOKUP($A182,基指!$B$6:$M$196,3,0),"")</f>
        <v/>
      </c>
      <c r="M182" s="463" t="str">
        <f>IFERROR(VLOOKUP($A182,基指!$B$6:$M$196,3,0),"")</f>
        <v/>
      </c>
      <c r="N182" s="463" t="str">
        <f>IFERROR(VLOOKUP($A182,基指!$B$6:$M$196,3,0),"")</f>
        <v/>
      </c>
      <c r="O182" s="464" t="str">
        <f>IFERROR(VLOOKUP($A182,基指!$B$6:$M$196,3,0),"")</f>
        <v/>
      </c>
    </row>
    <row r="183" spans="1:15" ht="15" customHeight="1" x14ac:dyDescent="0.15">
      <c r="A183" s="53">
        <f t="shared" si="28"/>
        <v>18</v>
      </c>
      <c r="B183" s="51" t="str">
        <f>IFERROR(VLOOKUP($A183,基指!$B$6:$M$196,9,0),"")</f>
        <v>大臣指定</v>
      </c>
      <c r="C183" s="49" t="str">
        <f t="shared" si="27"/>
        <v/>
      </c>
      <c r="D183" s="67" t="str">
        <f>IFERROR(VLOOKUP($A183,基指!$B$6:$M$196,11,0),"")</f>
        <v>大阪府</v>
      </c>
      <c r="E183" s="463" t="str">
        <f>IFERROR(VLOOKUP($A183,基指!$B$6:$M$196,12,0),"")</f>
        <v>株式会社確認検査機構トラスト</v>
      </c>
      <c r="F183" s="463" t="str">
        <f>IFERROR(VLOOKUP($A183,基指!$B$6:$M$196,3,0),"")</f>
        <v/>
      </c>
      <c r="G183" s="463" t="str">
        <f>IFERROR(VLOOKUP($A183,基指!$B$6:$M$196,3,0),"")</f>
        <v/>
      </c>
      <c r="H183" s="463" t="str">
        <f>IFERROR(VLOOKUP($A183,基指!$B$6:$M$196,3,0),"")</f>
        <v/>
      </c>
      <c r="I183" s="463" t="str">
        <f>IFERROR(VLOOKUP($A183,基指!$B$6:$M$196,3,0),"")</f>
        <v/>
      </c>
      <c r="J183" s="463" t="str">
        <f>IFERROR(VLOOKUP($A183,基指!$B$6:$M$196,3,0),"")</f>
        <v/>
      </c>
      <c r="K183" s="463" t="str">
        <f>IFERROR(VLOOKUP($A183,基指!$B$6:$M$196,3,0),"")</f>
        <v/>
      </c>
      <c r="L183" s="463" t="str">
        <f>IFERROR(VLOOKUP($A183,基指!$B$6:$M$196,3,0),"")</f>
        <v/>
      </c>
      <c r="M183" s="463" t="str">
        <f>IFERROR(VLOOKUP($A183,基指!$B$6:$M$196,3,0),"")</f>
        <v/>
      </c>
      <c r="N183" s="463" t="str">
        <f>IFERROR(VLOOKUP($A183,基指!$B$6:$M$196,3,0),"")</f>
        <v/>
      </c>
      <c r="O183" s="464" t="str">
        <f>IFERROR(VLOOKUP($A183,基指!$B$6:$M$196,3,0),"")</f>
        <v/>
      </c>
    </row>
    <row r="184" spans="1:15" ht="15" customHeight="1" x14ac:dyDescent="0.15">
      <c r="A184" s="53">
        <f t="shared" si="28"/>
        <v>19</v>
      </c>
      <c r="B184" s="51" t="str">
        <f>IFERROR(VLOOKUP($A184,基指!$B$6:$M$196,9,0),"")</f>
        <v>大臣指定</v>
      </c>
      <c r="C184" s="49" t="str">
        <f t="shared" si="27"/>
        <v/>
      </c>
      <c r="D184" s="67" t="str">
        <f>IFERROR(VLOOKUP($A184,基指!$B$6:$M$196,11,0),"")</f>
        <v>東京都</v>
      </c>
      <c r="E184" s="463" t="str">
        <f>IFERROR(VLOOKUP($A184,基指!$B$6:$M$196,12,0),"")</f>
        <v>ＡＩ確認検査センター株式会社</v>
      </c>
      <c r="F184" s="463" t="str">
        <f>IFERROR(VLOOKUP($A184,基指!$B$6:$M$196,3,0),"")</f>
        <v/>
      </c>
      <c r="G184" s="463" t="str">
        <f>IFERROR(VLOOKUP($A184,基指!$B$6:$M$196,3,0),"")</f>
        <v/>
      </c>
      <c r="H184" s="463" t="str">
        <f>IFERROR(VLOOKUP($A184,基指!$B$6:$M$196,3,0),"")</f>
        <v/>
      </c>
      <c r="I184" s="463" t="str">
        <f>IFERROR(VLOOKUP($A184,基指!$B$6:$M$196,3,0),"")</f>
        <v/>
      </c>
      <c r="J184" s="463" t="str">
        <f>IFERROR(VLOOKUP($A184,基指!$B$6:$M$196,3,0),"")</f>
        <v/>
      </c>
      <c r="K184" s="463" t="str">
        <f>IFERROR(VLOOKUP($A184,基指!$B$6:$M$196,3,0),"")</f>
        <v/>
      </c>
      <c r="L184" s="463" t="str">
        <f>IFERROR(VLOOKUP($A184,基指!$B$6:$M$196,3,0),"")</f>
        <v/>
      </c>
      <c r="M184" s="463" t="str">
        <f>IFERROR(VLOOKUP($A184,基指!$B$6:$M$196,3,0),"")</f>
        <v/>
      </c>
      <c r="N184" s="463" t="str">
        <f>IFERROR(VLOOKUP($A184,基指!$B$6:$M$196,3,0),"")</f>
        <v/>
      </c>
      <c r="O184" s="464" t="str">
        <f>IFERROR(VLOOKUP($A184,基指!$B$6:$M$196,3,0),"")</f>
        <v/>
      </c>
    </row>
    <row r="185" spans="1:15" ht="15" customHeight="1" x14ac:dyDescent="0.15">
      <c r="A185" s="53">
        <f t="shared" si="28"/>
        <v>20</v>
      </c>
      <c r="B185" s="51" t="str">
        <f>IFERROR(VLOOKUP($A185,基指!$B$6:$M$196,9,0),"")</f>
        <v>大臣指定</v>
      </c>
      <c r="C185" s="49" t="str">
        <f t="shared" si="27"/>
        <v/>
      </c>
      <c r="D185" s="67" t="str">
        <f>IFERROR(VLOOKUP($A185,基指!$B$6:$M$196,11,0),"")</f>
        <v>東京都</v>
      </c>
      <c r="E185" s="463" t="str">
        <f>IFERROR(VLOOKUP($A185,基指!$B$6:$M$196,12,0),"")</f>
        <v>株式会社東京建築検査機構</v>
      </c>
      <c r="F185" s="463" t="str">
        <f>IFERROR(VLOOKUP($A185,基指!$B$6:$M$196,3,0),"")</f>
        <v/>
      </c>
      <c r="G185" s="463" t="str">
        <f>IFERROR(VLOOKUP($A185,基指!$B$6:$M$196,3,0),"")</f>
        <v/>
      </c>
      <c r="H185" s="463" t="str">
        <f>IFERROR(VLOOKUP($A185,基指!$B$6:$M$196,3,0),"")</f>
        <v/>
      </c>
      <c r="I185" s="463" t="str">
        <f>IFERROR(VLOOKUP($A185,基指!$B$6:$M$196,3,0),"")</f>
        <v/>
      </c>
      <c r="J185" s="463" t="str">
        <f>IFERROR(VLOOKUP($A185,基指!$B$6:$M$196,3,0),"")</f>
        <v/>
      </c>
      <c r="K185" s="463" t="str">
        <f>IFERROR(VLOOKUP($A185,基指!$B$6:$M$196,3,0),"")</f>
        <v/>
      </c>
      <c r="L185" s="463" t="str">
        <f>IFERROR(VLOOKUP($A185,基指!$B$6:$M$196,3,0),"")</f>
        <v/>
      </c>
      <c r="M185" s="463" t="str">
        <f>IFERROR(VLOOKUP($A185,基指!$B$6:$M$196,3,0),"")</f>
        <v/>
      </c>
      <c r="N185" s="463" t="str">
        <f>IFERROR(VLOOKUP($A185,基指!$B$6:$M$196,3,0),"")</f>
        <v/>
      </c>
      <c r="O185" s="464" t="str">
        <f>IFERROR(VLOOKUP($A185,基指!$B$6:$M$196,3,0),"")</f>
        <v/>
      </c>
    </row>
    <row r="186" spans="1:15" ht="15" customHeight="1" x14ac:dyDescent="0.15">
      <c r="A186" s="53">
        <f t="shared" si="28"/>
        <v>21</v>
      </c>
      <c r="B186" s="51" t="str">
        <f>IFERROR(VLOOKUP($A186,基指!$B$6:$M$196,9,0),"")</f>
        <v>大臣指定</v>
      </c>
      <c r="C186" s="49" t="str">
        <f t="shared" si="27"/>
        <v/>
      </c>
      <c r="D186" s="67" t="str">
        <f>IFERROR(VLOOKUP($A186,基指!$B$6:$M$196,11,0),"")</f>
        <v>東京都</v>
      </c>
      <c r="E186" s="463" t="str">
        <f>IFERROR(VLOOKUP($A186,基指!$B$6:$M$196,12,0),"")</f>
        <v>株式会社Ｊ建築検査センター</v>
      </c>
      <c r="F186" s="463" t="str">
        <f>IFERROR(VLOOKUP($A186,基指!$B$6:$M$196,3,0),"")</f>
        <v/>
      </c>
      <c r="G186" s="463" t="str">
        <f>IFERROR(VLOOKUP($A186,基指!$B$6:$M$196,3,0),"")</f>
        <v/>
      </c>
      <c r="H186" s="463" t="str">
        <f>IFERROR(VLOOKUP($A186,基指!$B$6:$M$196,3,0),"")</f>
        <v/>
      </c>
      <c r="I186" s="463" t="str">
        <f>IFERROR(VLOOKUP($A186,基指!$B$6:$M$196,3,0),"")</f>
        <v/>
      </c>
      <c r="J186" s="463" t="str">
        <f>IFERROR(VLOOKUP($A186,基指!$B$6:$M$196,3,0),"")</f>
        <v/>
      </c>
      <c r="K186" s="463" t="str">
        <f>IFERROR(VLOOKUP($A186,基指!$B$6:$M$196,3,0),"")</f>
        <v/>
      </c>
      <c r="L186" s="463" t="str">
        <f>IFERROR(VLOOKUP($A186,基指!$B$6:$M$196,3,0),"")</f>
        <v/>
      </c>
      <c r="M186" s="463" t="str">
        <f>IFERROR(VLOOKUP($A186,基指!$B$6:$M$196,3,0),"")</f>
        <v/>
      </c>
      <c r="N186" s="463" t="str">
        <f>IFERROR(VLOOKUP($A186,基指!$B$6:$M$196,3,0),"")</f>
        <v/>
      </c>
      <c r="O186" s="464" t="str">
        <f>IFERROR(VLOOKUP($A186,基指!$B$6:$M$196,3,0),"")</f>
        <v/>
      </c>
    </row>
    <row r="187" spans="1:15" ht="15" customHeight="1" x14ac:dyDescent="0.15">
      <c r="A187" s="53">
        <f t="shared" si="28"/>
        <v>22</v>
      </c>
      <c r="B187" s="51" t="str">
        <f>IFERROR(VLOOKUP($A187,基指!$B$6:$M$196,9,0),"")</f>
        <v>大臣指定</v>
      </c>
      <c r="C187" s="49" t="str">
        <f t="shared" si="27"/>
        <v/>
      </c>
      <c r="D187" s="67" t="str">
        <f>IFERROR(VLOOKUP($A187,基指!$B$6:$M$196,11,0),"")</f>
        <v>千葉県</v>
      </c>
      <c r="E187" s="463" t="str">
        <f>IFERROR(VLOOKUP($A187,基指!$B$6:$M$196,12,0),"")</f>
        <v>日本確認センター株式会社</v>
      </c>
      <c r="F187" s="463" t="str">
        <f>IFERROR(VLOOKUP($A187,基指!$B$6:$M$196,3,0),"")</f>
        <v/>
      </c>
      <c r="G187" s="463" t="str">
        <f>IFERROR(VLOOKUP($A187,基指!$B$6:$M$196,3,0),"")</f>
        <v/>
      </c>
      <c r="H187" s="463" t="str">
        <f>IFERROR(VLOOKUP($A187,基指!$B$6:$M$196,3,0),"")</f>
        <v/>
      </c>
      <c r="I187" s="463" t="str">
        <f>IFERROR(VLOOKUP($A187,基指!$B$6:$M$196,3,0),"")</f>
        <v/>
      </c>
      <c r="J187" s="463" t="str">
        <f>IFERROR(VLOOKUP($A187,基指!$B$6:$M$196,3,0),"")</f>
        <v/>
      </c>
      <c r="K187" s="463" t="str">
        <f>IFERROR(VLOOKUP($A187,基指!$B$6:$M$196,3,0),"")</f>
        <v/>
      </c>
      <c r="L187" s="463" t="str">
        <f>IFERROR(VLOOKUP($A187,基指!$B$6:$M$196,3,0),"")</f>
        <v/>
      </c>
      <c r="M187" s="463" t="str">
        <f>IFERROR(VLOOKUP($A187,基指!$B$6:$M$196,3,0),"")</f>
        <v/>
      </c>
      <c r="N187" s="463" t="str">
        <f>IFERROR(VLOOKUP($A187,基指!$B$6:$M$196,3,0),"")</f>
        <v/>
      </c>
      <c r="O187" s="464" t="str">
        <f>IFERROR(VLOOKUP($A187,基指!$B$6:$M$196,3,0),"")</f>
        <v/>
      </c>
    </row>
    <row r="188" spans="1:15" ht="15" customHeight="1" x14ac:dyDescent="0.15">
      <c r="A188" s="53">
        <f t="shared" si="28"/>
        <v>23</v>
      </c>
      <c r="B188" s="51" t="str">
        <f>IFERROR(VLOOKUP($A188,基指!$B$6:$M$196,9,0),"")</f>
        <v>大臣指定</v>
      </c>
      <c r="C188" s="49" t="str">
        <f t="shared" si="27"/>
        <v/>
      </c>
      <c r="D188" s="67" t="str">
        <f>IFERROR(VLOOKUP($A188,基指!$B$6:$M$196,11,0),"")</f>
        <v>静岡県</v>
      </c>
      <c r="E188" s="463" t="str">
        <f>IFERROR(VLOOKUP($A188,基指!$B$6:$M$196,12,0),"")</f>
        <v>一般財団法人静岡県建築住宅まちづくりセンター</v>
      </c>
      <c r="F188" s="463" t="str">
        <f>IFERROR(VLOOKUP($A188,基指!$B$6:$M$196,3,0),"")</f>
        <v/>
      </c>
      <c r="G188" s="463" t="str">
        <f>IFERROR(VLOOKUP($A188,基指!$B$6:$M$196,3,0),"")</f>
        <v/>
      </c>
      <c r="H188" s="463" t="str">
        <f>IFERROR(VLOOKUP($A188,基指!$B$6:$M$196,3,0),"")</f>
        <v/>
      </c>
      <c r="I188" s="463" t="str">
        <f>IFERROR(VLOOKUP($A188,基指!$B$6:$M$196,3,0),"")</f>
        <v/>
      </c>
      <c r="J188" s="463" t="str">
        <f>IFERROR(VLOOKUP($A188,基指!$B$6:$M$196,3,0),"")</f>
        <v/>
      </c>
      <c r="K188" s="463" t="str">
        <f>IFERROR(VLOOKUP($A188,基指!$B$6:$M$196,3,0),"")</f>
        <v/>
      </c>
      <c r="L188" s="463" t="str">
        <f>IFERROR(VLOOKUP($A188,基指!$B$6:$M$196,3,0),"")</f>
        <v/>
      </c>
      <c r="M188" s="463" t="str">
        <f>IFERROR(VLOOKUP($A188,基指!$B$6:$M$196,3,0),"")</f>
        <v/>
      </c>
      <c r="N188" s="463" t="str">
        <f>IFERROR(VLOOKUP($A188,基指!$B$6:$M$196,3,0),"")</f>
        <v/>
      </c>
      <c r="O188" s="464" t="str">
        <f>IFERROR(VLOOKUP($A188,基指!$B$6:$M$196,3,0),"")</f>
        <v/>
      </c>
    </row>
    <row r="189" spans="1:15" ht="15" customHeight="1" x14ac:dyDescent="0.15">
      <c r="A189" s="53">
        <f t="shared" si="28"/>
        <v>24</v>
      </c>
      <c r="B189" s="51" t="str">
        <f>IFERROR(VLOOKUP($A189,基指!$B$6:$M$196,9,0),"")</f>
        <v>地整指定</v>
      </c>
      <c r="C189" s="49" t="str">
        <f t="shared" si="27"/>
        <v>地整指定</v>
      </c>
      <c r="D189" s="67" t="str">
        <f>IFERROR(VLOOKUP($A189,基指!$B$6:$M$196,11,0),"")</f>
        <v>宮城県</v>
      </c>
      <c r="E189" s="463" t="str">
        <f>IFERROR(VLOOKUP($A189,基指!$B$6:$M$196,12,0),"")</f>
        <v>株式会社東北建築センター</v>
      </c>
      <c r="F189" s="463" t="str">
        <f>IFERROR(VLOOKUP($A189,基指!$B$6:$M$196,3,0),"")</f>
        <v/>
      </c>
      <c r="G189" s="463" t="str">
        <f>IFERROR(VLOOKUP($A189,基指!$B$6:$M$196,3,0),"")</f>
        <v/>
      </c>
      <c r="H189" s="463" t="str">
        <f>IFERROR(VLOOKUP($A189,基指!$B$6:$M$196,3,0),"")</f>
        <v/>
      </c>
      <c r="I189" s="463" t="str">
        <f>IFERROR(VLOOKUP($A189,基指!$B$6:$M$196,3,0),"")</f>
        <v/>
      </c>
      <c r="J189" s="463" t="str">
        <f>IFERROR(VLOOKUP($A189,基指!$B$6:$M$196,3,0),"")</f>
        <v/>
      </c>
      <c r="K189" s="463" t="str">
        <f>IFERROR(VLOOKUP($A189,基指!$B$6:$M$196,3,0),"")</f>
        <v/>
      </c>
      <c r="L189" s="463" t="str">
        <f>IFERROR(VLOOKUP($A189,基指!$B$6:$M$196,3,0),"")</f>
        <v/>
      </c>
      <c r="M189" s="463" t="str">
        <f>IFERROR(VLOOKUP($A189,基指!$B$6:$M$196,3,0),"")</f>
        <v/>
      </c>
      <c r="N189" s="463" t="str">
        <f>IFERROR(VLOOKUP($A189,基指!$B$6:$M$196,3,0),"")</f>
        <v/>
      </c>
      <c r="O189" s="464" t="str">
        <f>IFERROR(VLOOKUP($A189,基指!$B$6:$M$196,3,0),"")</f>
        <v/>
      </c>
    </row>
    <row r="190" spans="1:15" ht="15" customHeight="1" x14ac:dyDescent="0.15">
      <c r="A190" s="53">
        <f t="shared" si="28"/>
        <v>25</v>
      </c>
      <c r="B190" s="51" t="str">
        <f>IFERROR(VLOOKUP($A190,基指!$B$6:$M$196,9,0),"")</f>
        <v>地整指定</v>
      </c>
      <c r="C190" s="49" t="str">
        <f t="shared" si="27"/>
        <v/>
      </c>
      <c r="D190" s="67" t="str">
        <f>IFERROR(VLOOKUP($A190,基指!$B$6:$M$196,11,0),"")</f>
        <v>神奈川県</v>
      </c>
      <c r="E190" s="463" t="str">
        <f>IFERROR(VLOOKUP($A190,基指!$B$6:$M$196,12,0),"")</f>
        <v>株式会社神奈川建築確認検査機関</v>
      </c>
      <c r="F190" s="463" t="str">
        <f>IFERROR(VLOOKUP($A190,基指!$B$6:$M$196,3,0),"")</f>
        <v/>
      </c>
      <c r="G190" s="463" t="str">
        <f>IFERROR(VLOOKUP($A190,基指!$B$6:$M$196,3,0),"")</f>
        <v/>
      </c>
      <c r="H190" s="463" t="str">
        <f>IFERROR(VLOOKUP($A190,基指!$B$6:$M$196,3,0),"")</f>
        <v/>
      </c>
      <c r="I190" s="463" t="str">
        <f>IFERROR(VLOOKUP($A190,基指!$B$6:$M$196,3,0),"")</f>
        <v/>
      </c>
      <c r="J190" s="463" t="str">
        <f>IFERROR(VLOOKUP($A190,基指!$B$6:$M$196,3,0),"")</f>
        <v/>
      </c>
      <c r="K190" s="463" t="str">
        <f>IFERROR(VLOOKUP($A190,基指!$B$6:$M$196,3,0),"")</f>
        <v/>
      </c>
      <c r="L190" s="463" t="str">
        <f>IFERROR(VLOOKUP($A190,基指!$B$6:$M$196,3,0),"")</f>
        <v/>
      </c>
      <c r="M190" s="463" t="str">
        <f>IFERROR(VLOOKUP($A190,基指!$B$6:$M$196,3,0),"")</f>
        <v/>
      </c>
      <c r="N190" s="463" t="str">
        <f>IFERROR(VLOOKUP($A190,基指!$B$6:$M$196,3,0),"")</f>
        <v/>
      </c>
      <c r="O190" s="464" t="str">
        <f>IFERROR(VLOOKUP($A190,基指!$B$6:$M$196,3,0),"")</f>
        <v/>
      </c>
    </row>
    <row r="191" spans="1:15" ht="15" customHeight="1" x14ac:dyDescent="0.15">
      <c r="A191" s="53">
        <f t="shared" si="28"/>
        <v>26</v>
      </c>
      <c r="B191" s="51" t="str">
        <f>IFERROR(VLOOKUP($A191,基指!$B$6:$M$196,9,0),"")</f>
        <v>地整指定</v>
      </c>
      <c r="C191" s="49" t="str">
        <f t="shared" si="27"/>
        <v/>
      </c>
      <c r="D191" s="67" t="str">
        <f>IFERROR(VLOOKUP($A191,基指!$B$6:$M$196,11,0),"")</f>
        <v>東京都</v>
      </c>
      <c r="E191" s="463" t="str">
        <f>IFERROR(VLOOKUP($A191,基指!$B$6:$M$196,12,0),"")</f>
        <v>株式会社ビルディングナビゲーション確認評価機構</v>
      </c>
      <c r="F191" s="463" t="str">
        <f>IFERROR(VLOOKUP($A191,基指!$B$6:$M$196,3,0),"")</f>
        <v/>
      </c>
      <c r="G191" s="463" t="str">
        <f>IFERROR(VLOOKUP($A191,基指!$B$6:$M$196,3,0),"")</f>
        <v/>
      </c>
      <c r="H191" s="463" t="str">
        <f>IFERROR(VLOOKUP($A191,基指!$B$6:$M$196,3,0),"")</f>
        <v/>
      </c>
      <c r="I191" s="463" t="str">
        <f>IFERROR(VLOOKUP($A191,基指!$B$6:$M$196,3,0),"")</f>
        <v/>
      </c>
      <c r="J191" s="463" t="str">
        <f>IFERROR(VLOOKUP($A191,基指!$B$6:$M$196,3,0),"")</f>
        <v/>
      </c>
      <c r="K191" s="463" t="str">
        <f>IFERROR(VLOOKUP($A191,基指!$B$6:$M$196,3,0),"")</f>
        <v/>
      </c>
      <c r="L191" s="463" t="str">
        <f>IFERROR(VLOOKUP($A191,基指!$B$6:$M$196,3,0),"")</f>
        <v/>
      </c>
      <c r="M191" s="463" t="str">
        <f>IFERROR(VLOOKUP($A191,基指!$B$6:$M$196,3,0),"")</f>
        <v/>
      </c>
      <c r="N191" s="463" t="str">
        <f>IFERROR(VLOOKUP($A191,基指!$B$6:$M$196,3,0),"")</f>
        <v/>
      </c>
      <c r="O191" s="464" t="str">
        <f>IFERROR(VLOOKUP($A191,基指!$B$6:$M$196,3,0),"")</f>
        <v/>
      </c>
    </row>
    <row r="192" spans="1:15" ht="15" customHeight="1" x14ac:dyDescent="0.15">
      <c r="A192" s="53">
        <f t="shared" si="28"/>
        <v>27</v>
      </c>
      <c r="B192" s="51" t="str">
        <f>IFERROR(VLOOKUP($A192,基指!$B$6:$M$196,9,0),"")</f>
        <v>地整指定</v>
      </c>
      <c r="C192" s="49" t="str">
        <f t="shared" si="27"/>
        <v/>
      </c>
      <c r="D192" s="67" t="str">
        <f>IFERROR(VLOOKUP($A192,基指!$B$6:$M$196,11,0),"")</f>
        <v>千葉県</v>
      </c>
      <c r="E192" s="463" t="str">
        <f>IFERROR(VLOOKUP($A192,基指!$B$6:$M$196,12,0),"")</f>
        <v>ユーディーアイ確認検査株式会社</v>
      </c>
      <c r="F192" s="463" t="str">
        <f>IFERROR(VLOOKUP($A192,基指!$B$6:$M$196,3,0),"")</f>
        <v/>
      </c>
      <c r="G192" s="463" t="str">
        <f>IFERROR(VLOOKUP($A192,基指!$B$6:$M$196,3,0),"")</f>
        <v/>
      </c>
      <c r="H192" s="463" t="str">
        <f>IFERROR(VLOOKUP($A192,基指!$B$6:$M$196,3,0),"")</f>
        <v/>
      </c>
      <c r="I192" s="463" t="str">
        <f>IFERROR(VLOOKUP($A192,基指!$B$6:$M$196,3,0),"")</f>
        <v/>
      </c>
      <c r="J192" s="463" t="str">
        <f>IFERROR(VLOOKUP($A192,基指!$B$6:$M$196,3,0),"")</f>
        <v/>
      </c>
      <c r="K192" s="463" t="str">
        <f>IFERROR(VLOOKUP($A192,基指!$B$6:$M$196,3,0),"")</f>
        <v/>
      </c>
      <c r="L192" s="463" t="str">
        <f>IFERROR(VLOOKUP($A192,基指!$B$6:$M$196,3,0),"")</f>
        <v/>
      </c>
      <c r="M192" s="463" t="str">
        <f>IFERROR(VLOOKUP($A192,基指!$B$6:$M$196,3,0),"")</f>
        <v/>
      </c>
      <c r="N192" s="463" t="str">
        <f>IFERROR(VLOOKUP($A192,基指!$B$6:$M$196,3,0),"")</f>
        <v/>
      </c>
      <c r="O192" s="464" t="str">
        <f>IFERROR(VLOOKUP($A192,基指!$B$6:$M$196,3,0),"")</f>
        <v/>
      </c>
    </row>
    <row r="193" spans="1:15" ht="15" customHeight="1" x14ac:dyDescent="0.15">
      <c r="A193" s="53">
        <f t="shared" si="28"/>
        <v>28</v>
      </c>
      <c r="B193" s="51" t="str">
        <f>IFERROR(VLOOKUP($A193,基指!$B$6:$M$196,9,0),"")</f>
        <v>地整指定</v>
      </c>
      <c r="C193" s="49" t="str">
        <f t="shared" si="27"/>
        <v/>
      </c>
      <c r="D193" s="67" t="str">
        <f>IFERROR(VLOOKUP($A193,基指!$B$6:$M$196,11,0),"")</f>
        <v>東京都</v>
      </c>
      <c r="E193" s="463" t="str">
        <f>IFERROR(VLOOKUP($A193,基指!$B$6:$M$196,12,0),"")</f>
        <v>一般社団法人日本住宅性能評価機構</v>
      </c>
      <c r="F193" s="463" t="str">
        <f>IFERROR(VLOOKUP($A193,基指!$B$6:$M$196,3,0),"")</f>
        <v/>
      </c>
      <c r="G193" s="463" t="str">
        <f>IFERROR(VLOOKUP($A193,基指!$B$6:$M$196,3,0),"")</f>
        <v/>
      </c>
      <c r="H193" s="463" t="str">
        <f>IFERROR(VLOOKUP($A193,基指!$B$6:$M$196,3,0),"")</f>
        <v/>
      </c>
      <c r="I193" s="463" t="str">
        <f>IFERROR(VLOOKUP($A193,基指!$B$6:$M$196,3,0),"")</f>
        <v/>
      </c>
      <c r="J193" s="463" t="str">
        <f>IFERROR(VLOOKUP($A193,基指!$B$6:$M$196,3,0),"")</f>
        <v/>
      </c>
      <c r="K193" s="463" t="str">
        <f>IFERROR(VLOOKUP($A193,基指!$B$6:$M$196,3,0),"")</f>
        <v/>
      </c>
      <c r="L193" s="463" t="str">
        <f>IFERROR(VLOOKUP($A193,基指!$B$6:$M$196,3,0),"")</f>
        <v/>
      </c>
      <c r="M193" s="463" t="str">
        <f>IFERROR(VLOOKUP($A193,基指!$B$6:$M$196,3,0),"")</f>
        <v/>
      </c>
      <c r="N193" s="463" t="str">
        <f>IFERROR(VLOOKUP($A193,基指!$B$6:$M$196,3,0),"")</f>
        <v/>
      </c>
      <c r="O193" s="464" t="str">
        <f>IFERROR(VLOOKUP($A193,基指!$B$6:$M$196,3,0),"")</f>
        <v/>
      </c>
    </row>
    <row r="194" spans="1:15" ht="15" customHeight="1" x14ac:dyDescent="0.15">
      <c r="A194" s="53">
        <f t="shared" si="28"/>
        <v>29</v>
      </c>
      <c r="B194" s="51" t="str">
        <f>IFERROR(VLOOKUP($A194,基指!$B$6:$M$196,9,0),"")</f>
        <v>地整指定</v>
      </c>
      <c r="C194" s="49" t="str">
        <f t="shared" si="27"/>
        <v/>
      </c>
      <c r="D194" s="67" t="str">
        <f>IFERROR(VLOOKUP($A194,基指!$B$6:$M$196,11,0),"")</f>
        <v>茨城県</v>
      </c>
      <c r="E194" s="463" t="str">
        <f>IFERROR(VLOOKUP($A194,基指!$B$6:$M$196,12,0),"")</f>
        <v>株式会社ＥＭＩ確認検査機構</v>
      </c>
      <c r="F194" s="463" t="str">
        <f>IFERROR(VLOOKUP($A194,基指!$B$6:$M$196,3,0),"")</f>
        <v/>
      </c>
      <c r="G194" s="463" t="str">
        <f>IFERROR(VLOOKUP($A194,基指!$B$6:$M$196,3,0),"")</f>
        <v/>
      </c>
      <c r="H194" s="463" t="str">
        <f>IFERROR(VLOOKUP($A194,基指!$B$6:$M$196,3,0),"")</f>
        <v/>
      </c>
      <c r="I194" s="463" t="str">
        <f>IFERROR(VLOOKUP($A194,基指!$B$6:$M$196,3,0),"")</f>
        <v/>
      </c>
      <c r="J194" s="463" t="str">
        <f>IFERROR(VLOOKUP($A194,基指!$B$6:$M$196,3,0),"")</f>
        <v/>
      </c>
      <c r="K194" s="463" t="str">
        <f>IFERROR(VLOOKUP($A194,基指!$B$6:$M$196,3,0),"")</f>
        <v/>
      </c>
      <c r="L194" s="463" t="str">
        <f>IFERROR(VLOOKUP($A194,基指!$B$6:$M$196,3,0),"")</f>
        <v/>
      </c>
      <c r="M194" s="463" t="str">
        <f>IFERROR(VLOOKUP($A194,基指!$B$6:$M$196,3,0),"")</f>
        <v/>
      </c>
      <c r="N194" s="463" t="str">
        <f>IFERROR(VLOOKUP($A194,基指!$B$6:$M$196,3,0),"")</f>
        <v/>
      </c>
      <c r="O194" s="464" t="str">
        <f>IFERROR(VLOOKUP($A194,基指!$B$6:$M$196,3,0),"")</f>
        <v/>
      </c>
    </row>
    <row r="195" spans="1:15" ht="15" customHeight="1" x14ac:dyDescent="0.15">
      <c r="A195" s="53">
        <f t="shared" si="28"/>
        <v>30</v>
      </c>
      <c r="B195" s="51" t="str">
        <f>IFERROR(VLOOKUP($A195,基指!$B$6:$M$196,9,0),"")</f>
        <v>地整指定</v>
      </c>
      <c r="C195" s="49" t="str">
        <f t="shared" si="27"/>
        <v/>
      </c>
      <c r="D195" s="67" t="str">
        <f>IFERROR(VLOOKUP($A195,基指!$B$6:$M$196,11,0),"")</f>
        <v>千葉県</v>
      </c>
      <c r="E195" s="463" t="str">
        <f>IFERROR(VLOOKUP($A195,基指!$B$6:$M$196,12,0),"")</f>
        <v>株式会社ガイア</v>
      </c>
      <c r="F195" s="463" t="str">
        <f>IFERROR(VLOOKUP($A195,基指!$B$6:$M$196,3,0),"")</f>
        <v/>
      </c>
      <c r="G195" s="463" t="str">
        <f>IFERROR(VLOOKUP($A195,基指!$B$6:$M$196,3,0),"")</f>
        <v/>
      </c>
      <c r="H195" s="463" t="str">
        <f>IFERROR(VLOOKUP($A195,基指!$B$6:$M$196,3,0),"")</f>
        <v/>
      </c>
      <c r="I195" s="463" t="str">
        <f>IFERROR(VLOOKUP($A195,基指!$B$6:$M$196,3,0),"")</f>
        <v/>
      </c>
      <c r="J195" s="463" t="str">
        <f>IFERROR(VLOOKUP($A195,基指!$B$6:$M$196,3,0),"")</f>
        <v/>
      </c>
      <c r="K195" s="463" t="str">
        <f>IFERROR(VLOOKUP($A195,基指!$B$6:$M$196,3,0),"")</f>
        <v/>
      </c>
      <c r="L195" s="463" t="str">
        <f>IFERROR(VLOOKUP($A195,基指!$B$6:$M$196,3,0),"")</f>
        <v/>
      </c>
      <c r="M195" s="463" t="str">
        <f>IFERROR(VLOOKUP($A195,基指!$B$6:$M$196,3,0),"")</f>
        <v/>
      </c>
      <c r="N195" s="463" t="str">
        <f>IFERROR(VLOOKUP($A195,基指!$B$6:$M$196,3,0),"")</f>
        <v/>
      </c>
      <c r="O195" s="464" t="str">
        <f>IFERROR(VLOOKUP($A195,基指!$B$6:$M$196,3,0),"")</f>
        <v/>
      </c>
    </row>
    <row r="196" spans="1:15" ht="15" customHeight="1" x14ac:dyDescent="0.15">
      <c r="A196" s="53">
        <f t="shared" si="28"/>
        <v>31</v>
      </c>
      <c r="B196" s="51" t="str">
        <f>IFERROR(VLOOKUP($A196,基指!$B$6:$M$196,9,0),"")</f>
        <v>地整指定</v>
      </c>
      <c r="C196" s="49" t="str">
        <f t="shared" si="27"/>
        <v/>
      </c>
      <c r="D196" s="67" t="str">
        <f>IFERROR(VLOOKUP($A196,基指!$B$6:$M$196,11,0),"")</f>
        <v>埼玉県</v>
      </c>
      <c r="E196" s="463" t="str">
        <f>IFERROR(VLOOKUP($A196,基指!$B$6:$M$196,12,0),"")</f>
        <v>一般財団法人さいたま住宅検査センター</v>
      </c>
      <c r="F196" s="463" t="str">
        <f>IFERROR(VLOOKUP($A196,基指!$B$6:$M$196,3,0),"")</f>
        <v/>
      </c>
      <c r="G196" s="463" t="str">
        <f>IFERROR(VLOOKUP($A196,基指!$B$6:$M$196,3,0),"")</f>
        <v/>
      </c>
      <c r="H196" s="463" t="str">
        <f>IFERROR(VLOOKUP($A196,基指!$B$6:$M$196,3,0),"")</f>
        <v/>
      </c>
      <c r="I196" s="463" t="str">
        <f>IFERROR(VLOOKUP($A196,基指!$B$6:$M$196,3,0),"")</f>
        <v/>
      </c>
      <c r="J196" s="463" t="str">
        <f>IFERROR(VLOOKUP($A196,基指!$B$6:$M$196,3,0),"")</f>
        <v/>
      </c>
      <c r="K196" s="463" t="str">
        <f>IFERROR(VLOOKUP($A196,基指!$B$6:$M$196,3,0),"")</f>
        <v/>
      </c>
      <c r="L196" s="463" t="str">
        <f>IFERROR(VLOOKUP($A196,基指!$B$6:$M$196,3,0),"")</f>
        <v/>
      </c>
      <c r="M196" s="463" t="str">
        <f>IFERROR(VLOOKUP($A196,基指!$B$6:$M$196,3,0),"")</f>
        <v/>
      </c>
      <c r="N196" s="463" t="str">
        <f>IFERROR(VLOOKUP($A196,基指!$B$6:$M$196,3,0),"")</f>
        <v/>
      </c>
      <c r="O196" s="464" t="str">
        <f>IFERROR(VLOOKUP($A196,基指!$B$6:$M$196,3,0),"")</f>
        <v/>
      </c>
    </row>
    <row r="197" spans="1:15" ht="15" customHeight="1" x14ac:dyDescent="0.15">
      <c r="A197" s="53">
        <f t="shared" si="28"/>
        <v>32</v>
      </c>
      <c r="B197" s="51" t="str">
        <f>IFERROR(VLOOKUP($A197,基指!$B$6:$M$196,9,0),"")</f>
        <v>地整指定</v>
      </c>
      <c r="C197" s="49" t="str">
        <f t="shared" si="27"/>
        <v/>
      </c>
      <c r="D197" s="67" t="str">
        <f>IFERROR(VLOOKUP($A197,基指!$B$6:$M$196,11,0),"")</f>
        <v>東京都</v>
      </c>
      <c r="E197" s="463" t="str">
        <f>IFERROR(VLOOKUP($A197,基指!$B$6:$M$196,12,0),"")</f>
        <v>株式会社高良ＧＵＴ</v>
      </c>
      <c r="F197" s="463" t="str">
        <f>IFERROR(VLOOKUP($A197,基指!$B$6:$M$196,3,0),"")</f>
        <v/>
      </c>
      <c r="G197" s="463" t="str">
        <f>IFERROR(VLOOKUP($A197,基指!$B$6:$M$196,3,0),"")</f>
        <v/>
      </c>
      <c r="H197" s="463" t="str">
        <f>IFERROR(VLOOKUP($A197,基指!$B$6:$M$196,3,0),"")</f>
        <v/>
      </c>
      <c r="I197" s="463" t="str">
        <f>IFERROR(VLOOKUP($A197,基指!$B$6:$M$196,3,0),"")</f>
        <v/>
      </c>
      <c r="J197" s="463" t="str">
        <f>IFERROR(VLOOKUP($A197,基指!$B$6:$M$196,3,0),"")</f>
        <v/>
      </c>
      <c r="K197" s="463" t="str">
        <f>IFERROR(VLOOKUP($A197,基指!$B$6:$M$196,3,0),"")</f>
        <v/>
      </c>
      <c r="L197" s="463" t="str">
        <f>IFERROR(VLOOKUP($A197,基指!$B$6:$M$196,3,0),"")</f>
        <v/>
      </c>
      <c r="M197" s="463" t="str">
        <f>IFERROR(VLOOKUP($A197,基指!$B$6:$M$196,3,0),"")</f>
        <v/>
      </c>
      <c r="N197" s="463" t="str">
        <f>IFERROR(VLOOKUP($A197,基指!$B$6:$M$196,3,0),"")</f>
        <v/>
      </c>
      <c r="O197" s="464" t="str">
        <f>IFERROR(VLOOKUP($A197,基指!$B$6:$M$196,3,0),"")</f>
        <v/>
      </c>
    </row>
    <row r="198" spans="1:15" ht="15" customHeight="1" x14ac:dyDescent="0.15">
      <c r="A198" s="53">
        <f t="shared" si="28"/>
        <v>33</v>
      </c>
      <c r="B198" s="51" t="str">
        <f>IFERROR(VLOOKUP($A198,基指!$B$6:$M$196,9,0),"")</f>
        <v>地整指定</v>
      </c>
      <c r="C198" s="49" t="str">
        <f t="shared" si="27"/>
        <v/>
      </c>
      <c r="D198" s="67" t="str">
        <f>IFERROR(VLOOKUP($A198,基指!$B$6:$M$196,11,0),"")</f>
        <v>神奈川県</v>
      </c>
      <c r="E198" s="463" t="str">
        <f>IFERROR(VLOOKUP($A198,基指!$B$6:$M$196,12,0),"")</f>
        <v>株式会社湘南建築センター</v>
      </c>
      <c r="F198" s="463" t="str">
        <f>IFERROR(VLOOKUP($A198,基指!$B$6:$M$196,3,0),"")</f>
        <v/>
      </c>
      <c r="G198" s="463" t="str">
        <f>IFERROR(VLOOKUP($A198,基指!$B$6:$M$196,3,0),"")</f>
        <v/>
      </c>
      <c r="H198" s="463" t="str">
        <f>IFERROR(VLOOKUP($A198,基指!$B$6:$M$196,3,0),"")</f>
        <v/>
      </c>
      <c r="I198" s="463" t="str">
        <f>IFERROR(VLOOKUP($A198,基指!$B$6:$M$196,3,0),"")</f>
        <v/>
      </c>
      <c r="J198" s="463" t="str">
        <f>IFERROR(VLOOKUP($A198,基指!$B$6:$M$196,3,0),"")</f>
        <v/>
      </c>
      <c r="K198" s="463" t="str">
        <f>IFERROR(VLOOKUP($A198,基指!$B$6:$M$196,3,0),"")</f>
        <v/>
      </c>
      <c r="L198" s="463" t="str">
        <f>IFERROR(VLOOKUP($A198,基指!$B$6:$M$196,3,0),"")</f>
        <v/>
      </c>
      <c r="M198" s="463" t="str">
        <f>IFERROR(VLOOKUP($A198,基指!$B$6:$M$196,3,0),"")</f>
        <v/>
      </c>
      <c r="N198" s="463" t="str">
        <f>IFERROR(VLOOKUP($A198,基指!$B$6:$M$196,3,0),"")</f>
        <v/>
      </c>
      <c r="O198" s="464" t="str">
        <f>IFERROR(VLOOKUP($A198,基指!$B$6:$M$196,3,0),"")</f>
        <v/>
      </c>
    </row>
    <row r="199" spans="1:15" ht="15" customHeight="1" x14ac:dyDescent="0.15">
      <c r="A199" s="53">
        <f t="shared" ref="A199:A215" si="29">A198+1</f>
        <v>34</v>
      </c>
      <c r="B199" s="51" t="str">
        <f>IFERROR(VLOOKUP($A199,基指!$B$6:$M$196,9,0),"")</f>
        <v>地整指定</v>
      </c>
      <c r="C199" s="49" t="str">
        <f t="shared" si="27"/>
        <v/>
      </c>
      <c r="D199" s="67" t="str">
        <f>IFERROR(VLOOKUP($A199,基指!$B$6:$M$196,11,0),"")</f>
        <v>山梨県</v>
      </c>
      <c r="E199" s="463" t="str">
        <f>IFERROR(VLOOKUP($A199,基指!$B$6:$M$196,12,0),"")</f>
        <v>株式会社ＹＫＳ確認検査機構</v>
      </c>
      <c r="F199" s="463" t="str">
        <f>IFERROR(VLOOKUP($A199,基指!$B$6:$M$196,3,0),"")</f>
        <v/>
      </c>
      <c r="G199" s="463" t="str">
        <f>IFERROR(VLOOKUP($A199,基指!$B$6:$M$196,3,0),"")</f>
        <v/>
      </c>
      <c r="H199" s="463" t="str">
        <f>IFERROR(VLOOKUP($A199,基指!$B$6:$M$196,3,0),"")</f>
        <v/>
      </c>
      <c r="I199" s="463" t="str">
        <f>IFERROR(VLOOKUP($A199,基指!$B$6:$M$196,3,0),"")</f>
        <v/>
      </c>
      <c r="J199" s="463" t="str">
        <f>IFERROR(VLOOKUP($A199,基指!$B$6:$M$196,3,0),"")</f>
        <v/>
      </c>
      <c r="K199" s="463" t="str">
        <f>IFERROR(VLOOKUP($A199,基指!$B$6:$M$196,3,0),"")</f>
        <v/>
      </c>
      <c r="L199" s="463" t="str">
        <f>IFERROR(VLOOKUP($A199,基指!$B$6:$M$196,3,0),"")</f>
        <v/>
      </c>
      <c r="M199" s="463" t="str">
        <f>IFERROR(VLOOKUP($A199,基指!$B$6:$M$196,3,0),"")</f>
        <v/>
      </c>
      <c r="N199" s="463" t="str">
        <f>IFERROR(VLOOKUP($A199,基指!$B$6:$M$196,3,0),"")</f>
        <v/>
      </c>
      <c r="O199" s="464" t="str">
        <f>IFERROR(VLOOKUP($A199,基指!$B$6:$M$196,3,0),"")</f>
        <v/>
      </c>
    </row>
    <row r="200" spans="1:15" ht="15" customHeight="1" x14ac:dyDescent="0.15">
      <c r="A200" s="53">
        <f t="shared" si="29"/>
        <v>35</v>
      </c>
      <c r="B200" s="51" t="str">
        <f>IFERROR(VLOOKUP($A200,基指!$B$6:$M$196,9,0),"")</f>
        <v>地整指定</v>
      </c>
      <c r="C200" s="49" t="str">
        <f t="shared" si="27"/>
        <v/>
      </c>
      <c r="D200" s="67" t="str">
        <f>IFERROR(VLOOKUP($A200,基指!$B$6:$M$196,11,0),"")</f>
        <v>愛知県</v>
      </c>
      <c r="E200" s="463" t="str">
        <f>IFERROR(VLOOKUP($A200,基指!$B$6:$M$196,12,0),"")</f>
        <v>株式会社確認検査愛知</v>
      </c>
      <c r="F200" s="463" t="str">
        <f>IFERROR(VLOOKUP($A200,基指!$B$6:$M$196,3,0),"")</f>
        <v/>
      </c>
      <c r="G200" s="463" t="str">
        <f>IFERROR(VLOOKUP($A200,基指!$B$6:$M$196,3,0),"")</f>
        <v/>
      </c>
      <c r="H200" s="463" t="str">
        <f>IFERROR(VLOOKUP($A200,基指!$B$6:$M$196,3,0),"")</f>
        <v/>
      </c>
      <c r="I200" s="463" t="str">
        <f>IFERROR(VLOOKUP($A200,基指!$B$6:$M$196,3,0),"")</f>
        <v/>
      </c>
      <c r="J200" s="463" t="str">
        <f>IFERROR(VLOOKUP($A200,基指!$B$6:$M$196,3,0),"")</f>
        <v/>
      </c>
      <c r="K200" s="463" t="str">
        <f>IFERROR(VLOOKUP($A200,基指!$B$6:$M$196,3,0),"")</f>
        <v/>
      </c>
      <c r="L200" s="463" t="str">
        <f>IFERROR(VLOOKUP($A200,基指!$B$6:$M$196,3,0),"")</f>
        <v/>
      </c>
      <c r="M200" s="463" t="str">
        <f>IFERROR(VLOOKUP($A200,基指!$B$6:$M$196,3,0),"")</f>
        <v/>
      </c>
      <c r="N200" s="463" t="str">
        <f>IFERROR(VLOOKUP($A200,基指!$B$6:$M$196,3,0),"")</f>
        <v/>
      </c>
      <c r="O200" s="464" t="str">
        <f>IFERROR(VLOOKUP($A200,基指!$B$6:$M$196,3,0),"")</f>
        <v/>
      </c>
    </row>
    <row r="201" spans="1:15" ht="15" customHeight="1" x14ac:dyDescent="0.15">
      <c r="A201" s="53">
        <f t="shared" si="29"/>
        <v>36</v>
      </c>
      <c r="B201" s="51" t="str">
        <f>IFERROR(VLOOKUP($A201,基指!$B$6:$M$196,9,0),"")</f>
        <v>地整指定</v>
      </c>
      <c r="C201" s="49" t="str">
        <f t="shared" si="27"/>
        <v/>
      </c>
      <c r="D201" s="67" t="str">
        <f>IFERROR(VLOOKUP($A201,基指!$B$6:$M$196,11,0),"")</f>
        <v>愛知県</v>
      </c>
      <c r="E201" s="463" t="str">
        <f>IFERROR(VLOOKUP($A201,基指!$B$6:$M$196,12,0),"")</f>
        <v>一般財団法人愛知県建築住宅センター</v>
      </c>
      <c r="F201" s="463" t="str">
        <f>IFERROR(VLOOKUP($A201,基指!$B$6:$M$196,3,0),"")</f>
        <v/>
      </c>
      <c r="G201" s="463" t="str">
        <f>IFERROR(VLOOKUP($A201,基指!$B$6:$M$196,3,0),"")</f>
        <v/>
      </c>
      <c r="H201" s="463" t="str">
        <f>IFERROR(VLOOKUP($A201,基指!$B$6:$M$196,3,0),"")</f>
        <v/>
      </c>
      <c r="I201" s="463" t="str">
        <f>IFERROR(VLOOKUP($A201,基指!$B$6:$M$196,3,0),"")</f>
        <v/>
      </c>
      <c r="J201" s="463" t="str">
        <f>IFERROR(VLOOKUP($A201,基指!$B$6:$M$196,3,0),"")</f>
        <v/>
      </c>
      <c r="K201" s="463" t="str">
        <f>IFERROR(VLOOKUP($A201,基指!$B$6:$M$196,3,0),"")</f>
        <v/>
      </c>
      <c r="L201" s="463" t="str">
        <f>IFERROR(VLOOKUP($A201,基指!$B$6:$M$196,3,0),"")</f>
        <v/>
      </c>
      <c r="M201" s="463" t="str">
        <f>IFERROR(VLOOKUP($A201,基指!$B$6:$M$196,3,0),"")</f>
        <v/>
      </c>
      <c r="N201" s="463" t="str">
        <f>IFERROR(VLOOKUP($A201,基指!$B$6:$M$196,3,0),"")</f>
        <v/>
      </c>
      <c r="O201" s="464" t="str">
        <f>IFERROR(VLOOKUP($A201,基指!$B$6:$M$196,3,0),"")</f>
        <v/>
      </c>
    </row>
    <row r="202" spans="1:15" ht="15" customHeight="1" x14ac:dyDescent="0.15">
      <c r="A202" s="53">
        <f t="shared" si="29"/>
        <v>37</v>
      </c>
      <c r="B202" s="51" t="str">
        <f>IFERROR(VLOOKUP($A202,基指!$B$6:$M$196,9,0),"")</f>
        <v>地整指定</v>
      </c>
      <c r="C202" s="49" t="str">
        <f t="shared" si="27"/>
        <v/>
      </c>
      <c r="D202" s="67" t="str">
        <f>IFERROR(VLOOKUP($A202,基指!$B$6:$M$196,11,0),"")</f>
        <v>滋賀県</v>
      </c>
      <c r="E202" s="463" t="str">
        <f>IFERROR(VLOOKUP($A202,基指!$B$6:$M$196,12,0),"")</f>
        <v>株式会社確認検査機構アネックス</v>
      </c>
      <c r="F202" s="463" t="str">
        <f>IFERROR(VLOOKUP($A202,基指!$B$6:$M$196,3,0),"")</f>
        <v/>
      </c>
      <c r="G202" s="463" t="str">
        <f>IFERROR(VLOOKUP($A202,基指!$B$6:$M$196,3,0),"")</f>
        <v/>
      </c>
      <c r="H202" s="463" t="str">
        <f>IFERROR(VLOOKUP($A202,基指!$B$6:$M$196,3,0),"")</f>
        <v/>
      </c>
      <c r="I202" s="463" t="str">
        <f>IFERROR(VLOOKUP($A202,基指!$B$6:$M$196,3,0),"")</f>
        <v/>
      </c>
      <c r="J202" s="463" t="str">
        <f>IFERROR(VLOOKUP($A202,基指!$B$6:$M$196,3,0),"")</f>
        <v/>
      </c>
      <c r="K202" s="463" t="str">
        <f>IFERROR(VLOOKUP($A202,基指!$B$6:$M$196,3,0),"")</f>
        <v/>
      </c>
      <c r="L202" s="463" t="str">
        <f>IFERROR(VLOOKUP($A202,基指!$B$6:$M$196,3,0),"")</f>
        <v/>
      </c>
      <c r="M202" s="463" t="str">
        <f>IFERROR(VLOOKUP($A202,基指!$B$6:$M$196,3,0),"")</f>
        <v/>
      </c>
      <c r="N202" s="463" t="str">
        <f>IFERROR(VLOOKUP($A202,基指!$B$6:$M$196,3,0),"")</f>
        <v/>
      </c>
      <c r="O202" s="464" t="str">
        <f>IFERROR(VLOOKUP($A202,基指!$B$6:$M$196,3,0),"")</f>
        <v/>
      </c>
    </row>
    <row r="203" spans="1:15" ht="15" customHeight="1" x14ac:dyDescent="0.15">
      <c r="A203" s="53">
        <f t="shared" si="29"/>
        <v>38</v>
      </c>
      <c r="B203" s="51" t="str">
        <f>IFERROR(VLOOKUP($A203,基指!$B$6:$M$196,9,0),"")</f>
        <v>地整指定</v>
      </c>
      <c r="C203" s="49" t="str">
        <f t="shared" si="27"/>
        <v/>
      </c>
      <c r="D203" s="67" t="str">
        <f>IFERROR(VLOOKUP($A203,基指!$B$6:$M$196,11,0),"")</f>
        <v>兵庫県</v>
      </c>
      <c r="E203" s="463" t="str">
        <f>IFERROR(VLOOKUP($A203,基指!$B$6:$M$196,12,0),"")</f>
        <v>株式会社ジェイネット</v>
      </c>
      <c r="F203" s="463" t="str">
        <f>IFERROR(VLOOKUP($A203,基指!$B$6:$M$196,3,0),"")</f>
        <v/>
      </c>
      <c r="G203" s="463" t="str">
        <f>IFERROR(VLOOKUP($A203,基指!$B$6:$M$196,3,0),"")</f>
        <v/>
      </c>
      <c r="H203" s="463" t="str">
        <f>IFERROR(VLOOKUP($A203,基指!$B$6:$M$196,3,0),"")</f>
        <v/>
      </c>
      <c r="I203" s="463" t="str">
        <f>IFERROR(VLOOKUP($A203,基指!$B$6:$M$196,3,0),"")</f>
        <v/>
      </c>
      <c r="J203" s="463" t="str">
        <f>IFERROR(VLOOKUP($A203,基指!$B$6:$M$196,3,0),"")</f>
        <v/>
      </c>
      <c r="K203" s="463" t="str">
        <f>IFERROR(VLOOKUP($A203,基指!$B$6:$M$196,3,0),"")</f>
        <v/>
      </c>
      <c r="L203" s="463" t="str">
        <f>IFERROR(VLOOKUP($A203,基指!$B$6:$M$196,3,0),"")</f>
        <v/>
      </c>
      <c r="M203" s="463" t="str">
        <f>IFERROR(VLOOKUP($A203,基指!$B$6:$M$196,3,0),"")</f>
        <v/>
      </c>
      <c r="N203" s="463" t="str">
        <f>IFERROR(VLOOKUP($A203,基指!$B$6:$M$196,3,0),"")</f>
        <v/>
      </c>
      <c r="O203" s="464" t="str">
        <f>IFERROR(VLOOKUP($A203,基指!$B$6:$M$196,3,0),"")</f>
        <v/>
      </c>
    </row>
    <row r="204" spans="1:15" ht="15" customHeight="1" x14ac:dyDescent="0.15">
      <c r="A204" s="53">
        <f t="shared" si="29"/>
        <v>39</v>
      </c>
      <c r="B204" s="51" t="str">
        <f>IFERROR(VLOOKUP($A204,基指!$B$6:$M$196,9,0),"")</f>
        <v>地整指定</v>
      </c>
      <c r="C204" s="49" t="str">
        <f t="shared" si="27"/>
        <v/>
      </c>
      <c r="D204" s="67" t="str">
        <f>IFERROR(VLOOKUP($A204,基指!$B$6:$M$196,11,0),"")</f>
        <v>大阪府</v>
      </c>
      <c r="E204" s="463" t="str">
        <f>IFERROR(VLOOKUP($A204,基指!$B$6:$M$196,12,0),"")</f>
        <v>株式会社近確機構</v>
      </c>
      <c r="F204" s="463" t="str">
        <f>IFERROR(VLOOKUP($A204,基指!$B$6:$M$196,3,0),"")</f>
        <v/>
      </c>
      <c r="G204" s="463" t="str">
        <f>IFERROR(VLOOKUP($A204,基指!$B$6:$M$196,3,0),"")</f>
        <v/>
      </c>
      <c r="H204" s="463" t="str">
        <f>IFERROR(VLOOKUP($A204,基指!$B$6:$M$196,3,0),"")</f>
        <v/>
      </c>
      <c r="I204" s="463" t="str">
        <f>IFERROR(VLOOKUP($A204,基指!$B$6:$M$196,3,0),"")</f>
        <v/>
      </c>
      <c r="J204" s="463" t="str">
        <f>IFERROR(VLOOKUP($A204,基指!$B$6:$M$196,3,0),"")</f>
        <v/>
      </c>
      <c r="K204" s="463" t="str">
        <f>IFERROR(VLOOKUP($A204,基指!$B$6:$M$196,3,0),"")</f>
        <v/>
      </c>
      <c r="L204" s="463" t="str">
        <f>IFERROR(VLOOKUP($A204,基指!$B$6:$M$196,3,0),"")</f>
        <v/>
      </c>
      <c r="M204" s="463" t="str">
        <f>IFERROR(VLOOKUP($A204,基指!$B$6:$M$196,3,0),"")</f>
        <v/>
      </c>
      <c r="N204" s="463" t="str">
        <f>IFERROR(VLOOKUP($A204,基指!$B$6:$M$196,3,0),"")</f>
        <v/>
      </c>
      <c r="O204" s="464" t="str">
        <f>IFERROR(VLOOKUP($A204,基指!$B$6:$M$196,3,0),"")</f>
        <v/>
      </c>
    </row>
    <row r="205" spans="1:15" ht="15" customHeight="1" x14ac:dyDescent="0.15">
      <c r="A205" s="53">
        <f t="shared" si="29"/>
        <v>40</v>
      </c>
      <c r="B205" s="51" t="str">
        <f>IFERROR(VLOOKUP($A205,基指!$B$6:$M$196,9,0),"")</f>
        <v>地整指定</v>
      </c>
      <c r="C205" s="49" t="str">
        <f t="shared" si="27"/>
        <v/>
      </c>
      <c r="D205" s="67" t="str">
        <f>IFERROR(VLOOKUP($A205,基指!$B$6:$M$196,11,0),"")</f>
        <v>兵庫県</v>
      </c>
      <c r="E205" s="463" t="str">
        <f>IFERROR(VLOOKUP($A205,基指!$B$6:$M$196,12,0),"")</f>
        <v>株式会社阪確サポート</v>
      </c>
      <c r="F205" s="463" t="str">
        <f>IFERROR(VLOOKUP($A205,基指!$B$6:$M$196,3,0),"")</f>
        <v/>
      </c>
      <c r="G205" s="463" t="str">
        <f>IFERROR(VLOOKUP($A205,基指!$B$6:$M$196,3,0),"")</f>
        <v/>
      </c>
      <c r="H205" s="463" t="str">
        <f>IFERROR(VLOOKUP($A205,基指!$B$6:$M$196,3,0),"")</f>
        <v/>
      </c>
      <c r="I205" s="463" t="str">
        <f>IFERROR(VLOOKUP($A205,基指!$B$6:$M$196,3,0),"")</f>
        <v/>
      </c>
      <c r="J205" s="463" t="str">
        <f>IFERROR(VLOOKUP($A205,基指!$B$6:$M$196,3,0),"")</f>
        <v/>
      </c>
      <c r="K205" s="463" t="str">
        <f>IFERROR(VLOOKUP($A205,基指!$B$6:$M$196,3,0),"")</f>
        <v/>
      </c>
      <c r="L205" s="463" t="str">
        <f>IFERROR(VLOOKUP($A205,基指!$B$6:$M$196,3,0),"")</f>
        <v/>
      </c>
      <c r="M205" s="463" t="str">
        <f>IFERROR(VLOOKUP($A205,基指!$B$6:$M$196,3,0),"")</f>
        <v/>
      </c>
      <c r="N205" s="463" t="str">
        <f>IFERROR(VLOOKUP($A205,基指!$B$6:$M$196,3,0),"")</f>
        <v/>
      </c>
      <c r="O205" s="464" t="str">
        <f>IFERROR(VLOOKUP($A205,基指!$B$6:$M$196,3,0),"")</f>
        <v/>
      </c>
    </row>
    <row r="206" spans="1:15" ht="15" customHeight="1" x14ac:dyDescent="0.15">
      <c r="A206" s="53">
        <f t="shared" si="29"/>
        <v>41</v>
      </c>
      <c r="B206" s="51" t="str">
        <f>IFERROR(VLOOKUP($A206,基指!$B$6:$M$196,9,0),"")</f>
        <v>地整指定</v>
      </c>
      <c r="C206" s="49" t="str">
        <f t="shared" si="27"/>
        <v/>
      </c>
      <c r="D206" s="67" t="str">
        <f>IFERROR(VLOOKUP($A206,基指!$B$6:$M$196,11,0),"")</f>
        <v>大阪府</v>
      </c>
      <c r="E206" s="463" t="str">
        <f>IFERROR(VLOOKUP($A206,基指!$B$6:$M$196,12,0),"")</f>
        <v>株式会社日本確認検査センター</v>
      </c>
      <c r="F206" s="463" t="str">
        <f>IFERROR(VLOOKUP($A206,基指!$B$6:$M$196,3,0),"")</f>
        <v/>
      </c>
      <c r="G206" s="463" t="str">
        <f>IFERROR(VLOOKUP($A206,基指!$B$6:$M$196,3,0),"")</f>
        <v/>
      </c>
      <c r="H206" s="463" t="str">
        <f>IFERROR(VLOOKUP($A206,基指!$B$6:$M$196,3,0),"")</f>
        <v/>
      </c>
      <c r="I206" s="463" t="str">
        <f>IFERROR(VLOOKUP($A206,基指!$B$6:$M$196,3,0),"")</f>
        <v/>
      </c>
      <c r="J206" s="463" t="str">
        <f>IFERROR(VLOOKUP($A206,基指!$B$6:$M$196,3,0),"")</f>
        <v/>
      </c>
      <c r="K206" s="463" t="str">
        <f>IFERROR(VLOOKUP($A206,基指!$B$6:$M$196,3,0),"")</f>
        <v/>
      </c>
      <c r="L206" s="463" t="str">
        <f>IFERROR(VLOOKUP($A206,基指!$B$6:$M$196,3,0),"")</f>
        <v/>
      </c>
      <c r="M206" s="463" t="str">
        <f>IFERROR(VLOOKUP($A206,基指!$B$6:$M$196,3,0),"")</f>
        <v/>
      </c>
      <c r="N206" s="463" t="str">
        <f>IFERROR(VLOOKUP($A206,基指!$B$6:$M$196,3,0),"")</f>
        <v/>
      </c>
      <c r="O206" s="464" t="str">
        <f>IFERROR(VLOOKUP($A206,基指!$B$6:$M$196,3,0),"")</f>
        <v/>
      </c>
    </row>
    <row r="207" spans="1:15" ht="15" customHeight="1" x14ac:dyDescent="0.15">
      <c r="A207" s="53">
        <f t="shared" si="29"/>
        <v>42</v>
      </c>
      <c r="B207" s="51" t="str">
        <f>IFERROR(VLOOKUP($A207,基指!$B$6:$M$196,9,0),"")</f>
        <v>地整指定</v>
      </c>
      <c r="C207" s="49" t="str">
        <f t="shared" si="27"/>
        <v/>
      </c>
      <c r="D207" s="67" t="str">
        <f>IFERROR(VLOOKUP($A207,基指!$B$6:$M$196,11,0),"")</f>
        <v>大阪府</v>
      </c>
      <c r="E207" s="463" t="str">
        <f>IFERROR(VLOOKUP($A207,基指!$B$6:$M$196,12,0),"")</f>
        <v>建築検査機構株式会社</v>
      </c>
      <c r="F207" s="463" t="str">
        <f>IFERROR(VLOOKUP($A207,基指!$B$6:$M$196,3,0),"")</f>
        <v/>
      </c>
      <c r="G207" s="463" t="str">
        <f>IFERROR(VLOOKUP($A207,基指!$B$6:$M$196,3,0),"")</f>
        <v/>
      </c>
      <c r="H207" s="463" t="str">
        <f>IFERROR(VLOOKUP($A207,基指!$B$6:$M$196,3,0),"")</f>
        <v/>
      </c>
      <c r="I207" s="463" t="str">
        <f>IFERROR(VLOOKUP($A207,基指!$B$6:$M$196,3,0),"")</f>
        <v/>
      </c>
      <c r="J207" s="463" t="str">
        <f>IFERROR(VLOOKUP($A207,基指!$B$6:$M$196,3,0),"")</f>
        <v/>
      </c>
      <c r="K207" s="463" t="str">
        <f>IFERROR(VLOOKUP($A207,基指!$B$6:$M$196,3,0),"")</f>
        <v/>
      </c>
      <c r="L207" s="463" t="str">
        <f>IFERROR(VLOOKUP($A207,基指!$B$6:$M$196,3,0),"")</f>
        <v/>
      </c>
      <c r="M207" s="463" t="str">
        <f>IFERROR(VLOOKUP($A207,基指!$B$6:$M$196,3,0),"")</f>
        <v/>
      </c>
      <c r="N207" s="463" t="str">
        <f>IFERROR(VLOOKUP($A207,基指!$B$6:$M$196,3,0),"")</f>
        <v/>
      </c>
      <c r="O207" s="464" t="str">
        <f>IFERROR(VLOOKUP($A207,基指!$B$6:$M$196,3,0),"")</f>
        <v/>
      </c>
    </row>
    <row r="208" spans="1:15" ht="15" customHeight="1" x14ac:dyDescent="0.15">
      <c r="A208" s="53">
        <f t="shared" si="29"/>
        <v>43</v>
      </c>
      <c r="B208" s="51" t="str">
        <f>IFERROR(VLOOKUP($A208,基指!$B$6:$M$196,9,0),"")</f>
        <v>地整指定</v>
      </c>
      <c r="C208" s="49" t="str">
        <f t="shared" si="27"/>
        <v/>
      </c>
      <c r="D208" s="67" t="str">
        <f>IFERROR(VLOOKUP($A208,基指!$B$6:$M$196,11,0),"")</f>
        <v>京都府</v>
      </c>
      <c r="E208" s="463" t="str">
        <f>IFERROR(VLOOKUP($A208,基指!$B$6:$M$196,12,0),"")</f>
        <v>株式会社Ｉ－ＰＥＣ</v>
      </c>
      <c r="F208" s="463" t="str">
        <f>IFERROR(VLOOKUP($A208,基指!$B$6:$M$196,3,0),"")</f>
        <v/>
      </c>
      <c r="G208" s="463" t="str">
        <f>IFERROR(VLOOKUP($A208,基指!$B$6:$M$196,3,0),"")</f>
        <v/>
      </c>
      <c r="H208" s="463" t="str">
        <f>IFERROR(VLOOKUP($A208,基指!$B$6:$M$196,3,0),"")</f>
        <v/>
      </c>
      <c r="I208" s="463" t="str">
        <f>IFERROR(VLOOKUP($A208,基指!$B$6:$M$196,3,0),"")</f>
        <v/>
      </c>
      <c r="J208" s="463" t="str">
        <f>IFERROR(VLOOKUP($A208,基指!$B$6:$M$196,3,0),"")</f>
        <v/>
      </c>
      <c r="K208" s="463" t="str">
        <f>IFERROR(VLOOKUP($A208,基指!$B$6:$M$196,3,0),"")</f>
        <v/>
      </c>
      <c r="L208" s="463" t="str">
        <f>IFERROR(VLOOKUP($A208,基指!$B$6:$M$196,3,0),"")</f>
        <v/>
      </c>
      <c r="M208" s="463" t="str">
        <f>IFERROR(VLOOKUP($A208,基指!$B$6:$M$196,3,0),"")</f>
        <v/>
      </c>
      <c r="N208" s="463" t="str">
        <f>IFERROR(VLOOKUP($A208,基指!$B$6:$M$196,3,0),"")</f>
        <v/>
      </c>
      <c r="O208" s="464" t="str">
        <f>IFERROR(VLOOKUP($A208,基指!$B$6:$M$196,3,0),"")</f>
        <v/>
      </c>
    </row>
    <row r="209" spans="1:15" ht="15" customHeight="1" x14ac:dyDescent="0.15">
      <c r="A209" s="53">
        <f t="shared" si="29"/>
        <v>44</v>
      </c>
      <c r="B209" s="51" t="str">
        <f>IFERROR(VLOOKUP($A209,基指!$B$6:$M$196,9,0),"")</f>
        <v>地整指定</v>
      </c>
      <c r="C209" s="49" t="str">
        <f t="shared" si="27"/>
        <v/>
      </c>
      <c r="D209" s="67" t="str">
        <f>IFERROR(VLOOKUP($A209,基指!$B$6:$M$196,11,0),"")</f>
        <v>大阪府</v>
      </c>
      <c r="E209" s="463" t="str">
        <f>IFERROR(VLOOKUP($A209,基指!$B$6:$M$196,12,0),"")</f>
        <v>関西住宅品質保証株式会社</v>
      </c>
      <c r="F209" s="463" t="str">
        <f>IFERROR(VLOOKUP($A209,基指!$B$6:$M$196,3,0),"")</f>
        <v/>
      </c>
      <c r="G209" s="463" t="str">
        <f>IFERROR(VLOOKUP($A209,基指!$B$6:$M$196,3,0),"")</f>
        <v/>
      </c>
      <c r="H209" s="463" t="str">
        <f>IFERROR(VLOOKUP($A209,基指!$B$6:$M$196,3,0),"")</f>
        <v/>
      </c>
      <c r="I209" s="463" t="str">
        <f>IFERROR(VLOOKUP($A209,基指!$B$6:$M$196,3,0),"")</f>
        <v/>
      </c>
      <c r="J209" s="463" t="str">
        <f>IFERROR(VLOOKUP($A209,基指!$B$6:$M$196,3,0),"")</f>
        <v/>
      </c>
      <c r="K209" s="463" t="str">
        <f>IFERROR(VLOOKUP($A209,基指!$B$6:$M$196,3,0),"")</f>
        <v/>
      </c>
      <c r="L209" s="463" t="str">
        <f>IFERROR(VLOOKUP($A209,基指!$B$6:$M$196,3,0),"")</f>
        <v/>
      </c>
      <c r="M209" s="463" t="str">
        <f>IFERROR(VLOOKUP($A209,基指!$B$6:$M$196,3,0),"")</f>
        <v/>
      </c>
      <c r="N209" s="463" t="str">
        <f>IFERROR(VLOOKUP($A209,基指!$B$6:$M$196,3,0),"")</f>
        <v/>
      </c>
      <c r="O209" s="464" t="str">
        <f>IFERROR(VLOOKUP($A209,基指!$B$6:$M$196,3,0),"")</f>
        <v/>
      </c>
    </row>
    <row r="210" spans="1:15" ht="15" customHeight="1" x14ac:dyDescent="0.15">
      <c r="A210" s="53">
        <f t="shared" si="29"/>
        <v>45</v>
      </c>
      <c r="B210" s="51" t="str">
        <f>IFERROR(VLOOKUP($A210,基指!$B$6:$M$196,9,0),"")</f>
        <v>地整指定</v>
      </c>
      <c r="C210" s="49" t="str">
        <f t="shared" si="27"/>
        <v/>
      </c>
      <c r="D210" s="67" t="str">
        <f>IFERROR(VLOOKUP($A210,基指!$B$6:$M$196,11,0),"")</f>
        <v>大阪府</v>
      </c>
      <c r="E210" s="463" t="str">
        <f>IFERROR(VLOOKUP($A210,基指!$B$6:$M$196,12,0),"")</f>
        <v>株式会社オーネックス</v>
      </c>
      <c r="F210" s="463" t="str">
        <f>IFERROR(VLOOKUP($A210,基指!$B$6:$M$196,3,0),"")</f>
        <v/>
      </c>
      <c r="G210" s="463" t="str">
        <f>IFERROR(VLOOKUP($A210,基指!$B$6:$M$196,3,0),"")</f>
        <v/>
      </c>
      <c r="H210" s="463" t="str">
        <f>IFERROR(VLOOKUP($A210,基指!$B$6:$M$196,3,0),"")</f>
        <v/>
      </c>
      <c r="I210" s="463" t="str">
        <f>IFERROR(VLOOKUP($A210,基指!$B$6:$M$196,3,0),"")</f>
        <v/>
      </c>
      <c r="J210" s="463" t="str">
        <f>IFERROR(VLOOKUP($A210,基指!$B$6:$M$196,3,0),"")</f>
        <v/>
      </c>
      <c r="K210" s="463" t="str">
        <f>IFERROR(VLOOKUP($A210,基指!$B$6:$M$196,3,0),"")</f>
        <v/>
      </c>
      <c r="L210" s="463" t="str">
        <f>IFERROR(VLOOKUP($A210,基指!$B$6:$M$196,3,0),"")</f>
        <v/>
      </c>
      <c r="M210" s="463" t="str">
        <f>IFERROR(VLOOKUP($A210,基指!$B$6:$M$196,3,0),"")</f>
        <v/>
      </c>
      <c r="N210" s="463" t="str">
        <f>IFERROR(VLOOKUP($A210,基指!$B$6:$M$196,3,0),"")</f>
        <v/>
      </c>
      <c r="O210" s="464" t="str">
        <f>IFERROR(VLOOKUP($A210,基指!$B$6:$M$196,3,0),"")</f>
        <v/>
      </c>
    </row>
    <row r="211" spans="1:15" ht="15" customHeight="1" x14ac:dyDescent="0.15">
      <c r="A211" s="53">
        <f t="shared" si="29"/>
        <v>46</v>
      </c>
      <c r="B211" s="51" t="str">
        <f>IFERROR(VLOOKUP($A211,基指!$B$6:$M$196,9,0),"")</f>
        <v>地整指定</v>
      </c>
      <c r="C211" s="49" t="str">
        <f t="shared" si="27"/>
        <v/>
      </c>
      <c r="D211" s="67" t="str">
        <f>IFERROR(VLOOKUP($A211,基指!$B$6:$M$196,11,0),"")</f>
        <v>大阪府</v>
      </c>
      <c r="E211" s="463" t="str">
        <f>IFERROR(VLOOKUP($A211,基指!$B$6:$M$196,12,0),"")</f>
        <v>アール・イー・ジャパン株式会社</v>
      </c>
      <c r="F211" s="463" t="str">
        <f>IFERROR(VLOOKUP($A211,基指!$B$6:$M$196,3,0),"")</f>
        <v/>
      </c>
      <c r="G211" s="463" t="str">
        <f>IFERROR(VLOOKUP($A211,基指!$B$6:$M$196,3,0),"")</f>
        <v/>
      </c>
      <c r="H211" s="463" t="str">
        <f>IFERROR(VLOOKUP($A211,基指!$B$6:$M$196,3,0),"")</f>
        <v/>
      </c>
      <c r="I211" s="463" t="str">
        <f>IFERROR(VLOOKUP($A211,基指!$B$6:$M$196,3,0),"")</f>
        <v/>
      </c>
      <c r="J211" s="463" t="str">
        <f>IFERROR(VLOOKUP($A211,基指!$B$6:$M$196,3,0),"")</f>
        <v/>
      </c>
      <c r="K211" s="463" t="str">
        <f>IFERROR(VLOOKUP($A211,基指!$B$6:$M$196,3,0),"")</f>
        <v/>
      </c>
      <c r="L211" s="463" t="str">
        <f>IFERROR(VLOOKUP($A211,基指!$B$6:$M$196,3,0),"")</f>
        <v/>
      </c>
      <c r="M211" s="463" t="str">
        <f>IFERROR(VLOOKUP($A211,基指!$B$6:$M$196,3,0),"")</f>
        <v/>
      </c>
      <c r="N211" s="463" t="str">
        <f>IFERROR(VLOOKUP($A211,基指!$B$6:$M$196,3,0),"")</f>
        <v/>
      </c>
      <c r="O211" s="464" t="str">
        <f>IFERROR(VLOOKUP($A211,基指!$B$6:$M$196,3,0),"")</f>
        <v/>
      </c>
    </row>
    <row r="212" spans="1:15" ht="15" customHeight="1" x14ac:dyDescent="0.15">
      <c r="A212" s="53">
        <f t="shared" si="29"/>
        <v>47</v>
      </c>
      <c r="B212" s="51" t="str">
        <f>IFERROR(VLOOKUP($A212,基指!$B$6:$M$196,9,0),"")</f>
        <v>地整指定</v>
      </c>
      <c r="C212" s="49" t="str">
        <f t="shared" si="27"/>
        <v/>
      </c>
      <c r="D212" s="67" t="str">
        <f>IFERROR(VLOOKUP($A212,基指!$B$6:$M$196,11,0),"")</f>
        <v>広島県</v>
      </c>
      <c r="E212" s="463" t="str">
        <f>IFERROR(VLOOKUP($A212,基指!$B$6:$M$196,12,0),"")</f>
        <v>ハウスプラス中国住宅保証株式会社</v>
      </c>
      <c r="F212" s="463" t="str">
        <f>IFERROR(VLOOKUP($A212,基指!$B$6:$M$196,3,0),"")</f>
        <v/>
      </c>
      <c r="G212" s="463" t="str">
        <f>IFERROR(VLOOKUP($A212,基指!$B$6:$M$196,3,0),"")</f>
        <v/>
      </c>
      <c r="H212" s="463" t="str">
        <f>IFERROR(VLOOKUP($A212,基指!$B$6:$M$196,3,0),"")</f>
        <v/>
      </c>
      <c r="I212" s="463" t="str">
        <f>IFERROR(VLOOKUP($A212,基指!$B$6:$M$196,3,0),"")</f>
        <v/>
      </c>
      <c r="J212" s="463" t="str">
        <f>IFERROR(VLOOKUP($A212,基指!$B$6:$M$196,3,0),"")</f>
        <v/>
      </c>
      <c r="K212" s="463" t="str">
        <f>IFERROR(VLOOKUP($A212,基指!$B$6:$M$196,3,0),"")</f>
        <v/>
      </c>
      <c r="L212" s="463" t="str">
        <f>IFERROR(VLOOKUP($A212,基指!$B$6:$M$196,3,0),"")</f>
        <v/>
      </c>
      <c r="M212" s="463" t="str">
        <f>IFERROR(VLOOKUP($A212,基指!$B$6:$M$196,3,0),"")</f>
        <v/>
      </c>
      <c r="N212" s="463" t="str">
        <f>IFERROR(VLOOKUP($A212,基指!$B$6:$M$196,3,0),"")</f>
        <v/>
      </c>
      <c r="O212" s="464" t="str">
        <f>IFERROR(VLOOKUP($A212,基指!$B$6:$M$196,3,0),"")</f>
        <v/>
      </c>
    </row>
    <row r="213" spans="1:15" ht="15" customHeight="1" x14ac:dyDescent="0.15">
      <c r="A213" s="53">
        <f t="shared" si="29"/>
        <v>48</v>
      </c>
      <c r="B213" s="51" t="str">
        <f>IFERROR(VLOOKUP($A213,基指!$B$6:$M$196,9,0),"")</f>
        <v>地整指定</v>
      </c>
      <c r="C213" s="49" t="str">
        <f t="shared" si="27"/>
        <v/>
      </c>
      <c r="D213" s="67" t="str">
        <f>IFERROR(VLOOKUP($A213,基指!$B$6:$M$196,11,0),"")</f>
        <v>福岡県</v>
      </c>
      <c r="E213" s="463" t="str">
        <f>IFERROR(VLOOKUP($A213,基指!$B$6:$M$196,12,0),"")</f>
        <v>九州住宅保証株式会社</v>
      </c>
      <c r="F213" s="463" t="str">
        <f>IFERROR(VLOOKUP($A213,基指!$B$6:$M$196,3,0),"")</f>
        <v/>
      </c>
      <c r="G213" s="463" t="str">
        <f>IFERROR(VLOOKUP($A213,基指!$B$6:$M$196,3,0),"")</f>
        <v/>
      </c>
      <c r="H213" s="463" t="str">
        <f>IFERROR(VLOOKUP($A213,基指!$B$6:$M$196,3,0),"")</f>
        <v/>
      </c>
      <c r="I213" s="463" t="str">
        <f>IFERROR(VLOOKUP($A213,基指!$B$6:$M$196,3,0),"")</f>
        <v/>
      </c>
      <c r="J213" s="463" t="str">
        <f>IFERROR(VLOOKUP($A213,基指!$B$6:$M$196,3,0),"")</f>
        <v/>
      </c>
      <c r="K213" s="463" t="str">
        <f>IFERROR(VLOOKUP($A213,基指!$B$6:$M$196,3,0),"")</f>
        <v/>
      </c>
      <c r="L213" s="463" t="str">
        <f>IFERROR(VLOOKUP($A213,基指!$B$6:$M$196,3,0),"")</f>
        <v/>
      </c>
      <c r="M213" s="463" t="str">
        <f>IFERROR(VLOOKUP($A213,基指!$B$6:$M$196,3,0),"")</f>
        <v/>
      </c>
      <c r="N213" s="463" t="str">
        <f>IFERROR(VLOOKUP($A213,基指!$B$6:$M$196,3,0),"")</f>
        <v/>
      </c>
      <c r="O213" s="464" t="str">
        <f>IFERROR(VLOOKUP($A213,基指!$B$6:$M$196,3,0),"")</f>
        <v/>
      </c>
    </row>
    <row r="214" spans="1:15" ht="15" customHeight="1" x14ac:dyDescent="0.15">
      <c r="A214" s="53">
        <f t="shared" si="29"/>
        <v>49</v>
      </c>
      <c r="B214" s="51" t="str">
        <f>IFERROR(VLOOKUP($A214,基指!$B$6:$M$196,9,0),"")</f>
        <v>知事指定</v>
      </c>
      <c r="C214" s="49" t="str">
        <f t="shared" si="27"/>
        <v>知事指定</v>
      </c>
      <c r="D214" s="67" t="str">
        <f>IFERROR(VLOOKUP($A214,基指!$B$6:$M$196,11,0),"")</f>
        <v>北海道</v>
      </c>
      <c r="E214" s="463" t="str">
        <f>IFERROR(VLOOKUP($A214,基指!$B$6:$M$196,12,0),"")</f>
        <v>株式会社サッコウケン</v>
      </c>
      <c r="F214" s="463" t="str">
        <f>IFERROR(VLOOKUP($A214,基指!$B$6:$M$196,3,0),"")</f>
        <v/>
      </c>
      <c r="G214" s="463" t="str">
        <f>IFERROR(VLOOKUP($A214,基指!$B$6:$M$196,3,0),"")</f>
        <v/>
      </c>
      <c r="H214" s="463" t="str">
        <f>IFERROR(VLOOKUP($A214,基指!$B$6:$M$196,3,0),"")</f>
        <v/>
      </c>
      <c r="I214" s="463" t="str">
        <f>IFERROR(VLOOKUP($A214,基指!$B$6:$M$196,3,0),"")</f>
        <v/>
      </c>
      <c r="J214" s="463" t="str">
        <f>IFERROR(VLOOKUP($A214,基指!$B$6:$M$196,3,0),"")</f>
        <v/>
      </c>
      <c r="K214" s="463" t="str">
        <f>IFERROR(VLOOKUP($A214,基指!$B$6:$M$196,3,0),"")</f>
        <v/>
      </c>
      <c r="L214" s="463" t="str">
        <f>IFERROR(VLOOKUP($A214,基指!$B$6:$M$196,3,0),"")</f>
        <v/>
      </c>
      <c r="M214" s="463" t="str">
        <f>IFERROR(VLOOKUP($A214,基指!$B$6:$M$196,3,0),"")</f>
        <v/>
      </c>
      <c r="N214" s="463" t="str">
        <f>IFERROR(VLOOKUP($A214,基指!$B$6:$M$196,3,0),"")</f>
        <v/>
      </c>
      <c r="O214" s="464" t="str">
        <f>IFERROR(VLOOKUP($A214,基指!$B$6:$M$196,3,0),"")</f>
        <v/>
      </c>
    </row>
    <row r="215" spans="1:15" ht="15" customHeight="1" x14ac:dyDescent="0.15">
      <c r="A215" s="53">
        <f t="shared" si="29"/>
        <v>50</v>
      </c>
      <c r="B215" s="51" t="str">
        <f>IFERROR(VLOOKUP($A215,基指!$B$6:$M$196,9,0),"")</f>
        <v>知事指定</v>
      </c>
      <c r="C215" s="49" t="str">
        <f t="shared" si="27"/>
        <v/>
      </c>
      <c r="D215" s="67" t="str">
        <f>IFERROR(VLOOKUP($A215,基指!$B$6:$M$196,11,0),"")</f>
        <v>北海道</v>
      </c>
      <c r="E215" s="463" t="str">
        <f>IFERROR(VLOOKUP($A215,基指!$B$6:$M$196,12,0),"")</f>
        <v>一般財団法人函館市住宅都市施設公社</v>
      </c>
      <c r="F215" s="463">
        <f>IFERROR(VLOOKUP($A215,基指!$B$6:$M$196,3,0),"")</f>
        <v>2</v>
      </c>
      <c r="G215" s="463">
        <f>IFERROR(VLOOKUP($A215,基指!$B$6:$M$196,3,0),"")</f>
        <v>2</v>
      </c>
      <c r="H215" s="463">
        <f>IFERROR(VLOOKUP($A215,基指!$B$6:$M$196,3,0),"")</f>
        <v>2</v>
      </c>
      <c r="I215" s="463">
        <f>IFERROR(VLOOKUP($A215,基指!$B$6:$M$196,3,0),"")</f>
        <v>2</v>
      </c>
      <c r="J215" s="463">
        <f>IFERROR(VLOOKUP($A215,基指!$B$6:$M$196,3,0),"")</f>
        <v>2</v>
      </c>
      <c r="K215" s="463">
        <f>IFERROR(VLOOKUP($A215,基指!$B$6:$M$196,3,0),"")</f>
        <v>2</v>
      </c>
      <c r="L215" s="463">
        <f>IFERROR(VLOOKUP($A215,基指!$B$6:$M$196,3,0),"")</f>
        <v>2</v>
      </c>
      <c r="M215" s="463">
        <f>IFERROR(VLOOKUP($A215,基指!$B$6:$M$196,3,0),"")</f>
        <v>2</v>
      </c>
      <c r="N215" s="463">
        <f>IFERROR(VLOOKUP($A215,基指!$B$6:$M$196,3,0),"")</f>
        <v>2</v>
      </c>
      <c r="O215" s="464">
        <f>IFERROR(VLOOKUP($A215,基指!$B$6:$M$196,3,0),"")</f>
        <v>2</v>
      </c>
    </row>
    <row r="216" spans="1:15" ht="15" customHeight="1" x14ac:dyDescent="0.15">
      <c r="A216" s="60"/>
      <c r="B216" s="62"/>
      <c r="C216" s="62"/>
      <c r="D216" s="63"/>
      <c r="E216" s="63"/>
      <c r="F216" s="64"/>
      <c r="G216" s="68"/>
      <c r="H216" s="62"/>
      <c r="I216" s="62"/>
      <c r="J216" s="63"/>
      <c r="K216" s="64"/>
      <c r="L216" s="68"/>
      <c r="M216" s="62"/>
      <c r="N216" s="62"/>
      <c r="O216" s="66"/>
    </row>
    <row r="217" spans="1:15" s="90" customFormat="1" ht="30" customHeight="1" x14ac:dyDescent="0.15">
      <c r="A217" s="467" t="s">
        <v>840</v>
      </c>
      <c r="B217" s="468"/>
      <c r="C217" s="468"/>
      <c r="D217" s="468"/>
      <c r="E217" s="468"/>
      <c r="F217" s="468"/>
      <c r="G217" s="468"/>
      <c r="H217" s="468"/>
      <c r="I217" s="468"/>
      <c r="J217" s="468"/>
      <c r="K217" s="468"/>
      <c r="L217" s="468"/>
      <c r="M217" s="468"/>
      <c r="N217" s="468"/>
      <c r="O217" s="469"/>
    </row>
    <row r="218" spans="1:15" ht="15" customHeight="1" x14ac:dyDescent="0.15">
      <c r="A218" s="73" t="s">
        <v>841</v>
      </c>
      <c r="B218" s="74" t="s">
        <v>839</v>
      </c>
      <c r="C218" s="74" t="s">
        <v>826</v>
      </c>
      <c r="D218" s="74" t="s">
        <v>833</v>
      </c>
      <c r="E218" s="465" t="s">
        <v>825</v>
      </c>
      <c r="F218" s="465"/>
      <c r="G218" s="465"/>
      <c r="H218" s="465"/>
      <c r="I218" s="465"/>
      <c r="J218" s="465"/>
      <c r="K218" s="465"/>
      <c r="L218" s="465"/>
      <c r="M218" s="465"/>
      <c r="N218" s="465"/>
      <c r="O218" s="466"/>
    </row>
    <row r="219" spans="1:15" ht="15" customHeight="1" x14ac:dyDescent="0.15">
      <c r="A219" s="53">
        <v>51</v>
      </c>
      <c r="B219" s="51" t="str">
        <f>IFERROR(VLOOKUP($A219,基指!$B$6:$M$196,9,0),"")</f>
        <v>知事指定</v>
      </c>
      <c r="C219" s="49" t="str">
        <f t="shared" ref="C219:C268" si="30">IFERROR(IF(B219=B218,"",B219),"")</f>
        <v>知事指定</v>
      </c>
      <c r="D219" s="67" t="str">
        <f>IFERROR(VLOOKUP($A219,基指!$B$6:$M$196,11,0),"")</f>
        <v>青森県</v>
      </c>
      <c r="E219" s="463" t="str">
        <f>IFERROR(VLOOKUP($A219,基指!$B$6:$M$196,12,0),"")</f>
        <v>株式会社建築住宅センター</v>
      </c>
      <c r="F219" s="463" t="str">
        <f>IFERROR(VLOOKUP($A219,基指!$B$6:$M$196,3,0),"")</f>
        <v/>
      </c>
      <c r="G219" s="463" t="str">
        <f>IFERROR(VLOOKUP($A219,基指!$B$6:$M$196,3,0),"")</f>
        <v/>
      </c>
      <c r="H219" s="463" t="str">
        <f>IFERROR(VLOOKUP($A219,基指!$B$6:$M$196,3,0),"")</f>
        <v/>
      </c>
      <c r="I219" s="463" t="str">
        <f>IFERROR(VLOOKUP($A219,基指!$B$6:$M$196,3,0),"")</f>
        <v/>
      </c>
      <c r="J219" s="463" t="str">
        <f>IFERROR(VLOOKUP($A219,基指!$B$6:$M$196,3,0),"")</f>
        <v/>
      </c>
      <c r="K219" s="463" t="str">
        <f>IFERROR(VLOOKUP($A219,基指!$B$6:$M$196,3,0),"")</f>
        <v/>
      </c>
      <c r="L219" s="463" t="str">
        <f>IFERROR(VLOOKUP($A219,基指!$B$6:$M$196,3,0),"")</f>
        <v/>
      </c>
      <c r="M219" s="463" t="str">
        <f>IFERROR(VLOOKUP($A219,基指!$B$6:$M$196,3,0),"")</f>
        <v/>
      </c>
      <c r="N219" s="463" t="str">
        <f>IFERROR(VLOOKUP($A219,基指!$B$6:$M$196,3,0),"")</f>
        <v/>
      </c>
      <c r="O219" s="464" t="str">
        <f>IFERROR(VLOOKUP($A219,基指!$B$6:$M$196,3,0),"")</f>
        <v/>
      </c>
    </row>
    <row r="220" spans="1:15" ht="15" customHeight="1" x14ac:dyDescent="0.15">
      <c r="A220" s="53">
        <f t="shared" ref="A220:A251" si="31">A219+1</f>
        <v>52</v>
      </c>
      <c r="B220" s="51" t="str">
        <f>IFERROR(VLOOKUP($A220,基指!$B$6:$M$196,9,0),"")</f>
        <v>知事指定</v>
      </c>
      <c r="C220" s="49" t="str">
        <f t="shared" si="30"/>
        <v/>
      </c>
      <c r="D220" s="67" t="str">
        <f>IFERROR(VLOOKUP($A220,基指!$B$6:$M$196,11,0),"")</f>
        <v>岩手県</v>
      </c>
      <c r="E220" s="463" t="str">
        <f>IFERROR(VLOOKUP($A220,基指!$B$6:$M$196,12,0),"")</f>
        <v>一般財団法人岩手県建築住宅センター</v>
      </c>
      <c r="F220" s="463" t="str">
        <f>IFERROR(VLOOKUP($A220,基指!$B$6:$M$196,3,0),"")</f>
        <v/>
      </c>
      <c r="G220" s="463" t="str">
        <f>IFERROR(VLOOKUP($A220,基指!$B$6:$M$196,3,0),"")</f>
        <v/>
      </c>
      <c r="H220" s="463" t="str">
        <f>IFERROR(VLOOKUP($A220,基指!$B$6:$M$196,3,0),"")</f>
        <v/>
      </c>
      <c r="I220" s="463" t="str">
        <f>IFERROR(VLOOKUP($A220,基指!$B$6:$M$196,3,0),"")</f>
        <v/>
      </c>
      <c r="J220" s="463" t="str">
        <f>IFERROR(VLOOKUP($A220,基指!$B$6:$M$196,3,0),"")</f>
        <v/>
      </c>
      <c r="K220" s="463" t="str">
        <f>IFERROR(VLOOKUP($A220,基指!$B$6:$M$196,3,0),"")</f>
        <v/>
      </c>
      <c r="L220" s="463" t="str">
        <f>IFERROR(VLOOKUP($A220,基指!$B$6:$M$196,3,0),"")</f>
        <v/>
      </c>
      <c r="M220" s="463" t="str">
        <f>IFERROR(VLOOKUP($A220,基指!$B$6:$M$196,3,0),"")</f>
        <v/>
      </c>
      <c r="N220" s="463" t="str">
        <f>IFERROR(VLOOKUP($A220,基指!$B$6:$M$196,3,0),"")</f>
        <v/>
      </c>
      <c r="O220" s="464" t="str">
        <f>IFERROR(VLOOKUP($A220,基指!$B$6:$M$196,3,0),"")</f>
        <v/>
      </c>
    </row>
    <row r="221" spans="1:15" ht="15" customHeight="1" x14ac:dyDescent="0.15">
      <c r="A221" s="53">
        <f t="shared" si="31"/>
        <v>53</v>
      </c>
      <c r="B221" s="51" t="str">
        <f>IFERROR(VLOOKUP($A221,基指!$B$6:$M$196,9,0),"")</f>
        <v>知事指定</v>
      </c>
      <c r="C221" s="49" t="str">
        <f t="shared" si="30"/>
        <v/>
      </c>
      <c r="D221" s="67" t="str">
        <f>IFERROR(VLOOKUP($A221,基指!$B$6:$M$196,11,0),"")</f>
        <v>宮城県</v>
      </c>
      <c r="E221" s="463" t="str">
        <f>IFERROR(VLOOKUP($A221,基指!$B$6:$M$196,12,0),"")</f>
        <v>株式会社仙台都市整備センター</v>
      </c>
      <c r="F221" s="463" t="str">
        <f>IFERROR(VLOOKUP($A221,基指!$B$6:$M$196,3,0),"")</f>
        <v/>
      </c>
      <c r="G221" s="463" t="str">
        <f>IFERROR(VLOOKUP($A221,基指!$B$6:$M$196,3,0),"")</f>
        <v/>
      </c>
      <c r="H221" s="463" t="str">
        <f>IFERROR(VLOOKUP($A221,基指!$B$6:$M$196,3,0),"")</f>
        <v/>
      </c>
      <c r="I221" s="463" t="str">
        <f>IFERROR(VLOOKUP($A221,基指!$B$6:$M$196,3,0),"")</f>
        <v/>
      </c>
      <c r="J221" s="463" t="str">
        <f>IFERROR(VLOOKUP($A221,基指!$B$6:$M$196,3,0),"")</f>
        <v/>
      </c>
      <c r="K221" s="463" t="str">
        <f>IFERROR(VLOOKUP($A221,基指!$B$6:$M$196,3,0),"")</f>
        <v/>
      </c>
      <c r="L221" s="463" t="str">
        <f>IFERROR(VLOOKUP($A221,基指!$B$6:$M$196,3,0),"")</f>
        <v/>
      </c>
      <c r="M221" s="463" t="str">
        <f>IFERROR(VLOOKUP($A221,基指!$B$6:$M$196,3,0),"")</f>
        <v/>
      </c>
      <c r="N221" s="463" t="str">
        <f>IFERROR(VLOOKUP($A221,基指!$B$6:$M$196,3,0),"")</f>
        <v/>
      </c>
      <c r="O221" s="464" t="str">
        <f>IFERROR(VLOOKUP($A221,基指!$B$6:$M$196,3,0),"")</f>
        <v/>
      </c>
    </row>
    <row r="222" spans="1:15" ht="15" customHeight="1" x14ac:dyDescent="0.15">
      <c r="A222" s="53">
        <f t="shared" si="31"/>
        <v>54</v>
      </c>
      <c r="B222" s="51" t="str">
        <f>IFERROR(VLOOKUP($A222,基指!$B$6:$M$196,9,0),"")</f>
        <v>知事指定</v>
      </c>
      <c r="C222" s="49" t="str">
        <f t="shared" si="30"/>
        <v/>
      </c>
      <c r="D222" s="67" t="str">
        <f>IFERROR(VLOOKUP($A222,基指!$B$6:$M$196,11,0),"")</f>
        <v>秋田県</v>
      </c>
      <c r="E222" s="463" t="str">
        <f>IFERROR(VLOOKUP($A222,基指!$B$6:$M$196,12,0),"")</f>
        <v>一般財団法人秋田県建築住宅センター</v>
      </c>
      <c r="F222" s="463" t="str">
        <f>IFERROR(VLOOKUP($A222,基指!$B$6:$M$196,3,0),"")</f>
        <v/>
      </c>
      <c r="G222" s="463" t="str">
        <f>IFERROR(VLOOKUP($A222,基指!$B$6:$M$196,3,0),"")</f>
        <v/>
      </c>
      <c r="H222" s="463" t="str">
        <f>IFERROR(VLOOKUP($A222,基指!$B$6:$M$196,3,0),"")</f>
        <v/>
      </c>
      <c r="I222" s="463" t="str">
        <f>IFERROR(VLOOKUP($A222,基指!$B$6:$M$196,3,0),"")</f>
        <v/>
      </c>
      <c r="J222" s="463" t="str">
        <f>IFERROR(VLOOKUP($A222,基指!$B$6:$M$196,3,0),"")</f>
        <v/>
      </c>
      <c r="K222" s="463" t="str">
        <f>IFERROR(VLOOKUP($A222,基指!$B$6:$M$196,3,0),"")</f>
        <v/>
      </c>
      <c r="L222" s="463" t="str">
        <f>IFERROR(VLOOKUP($A222,基指!$B$6:$M$196,3,0),"")</f>
        <v/>
      </c>
      <c r="M222" s="463" t="str">
        <f>IFERROR(VLOOKUP($A222,基指!$B$6:$M$196,3,0),"")</f>
        <v/>
      </c>
      <c r="N222" s="463" t="str">
        <f>IFERROR(VLOOKUP($A222,基指!$B$6:$M$196,3,0),"")</f>
        <v/>
      </c>
      <c r="O222" s="464" t="str">
        <f>IFERROR(VLOOKUP($A222,基指!$B$6:$M$196,3,0),"")</f>
        <v/>
      </c>
    </row>
    <row r="223" spans="1:15" ht="15" customHeight="1" x14ac:dyDescent="0.15">
      <c r="A223" s="53">
        <f t="shared" si="31"/>
        <v>55</v>
      </c>
      <c r="B223" s="51" t="str">
        <f>IFERROR(VLOOKUP($A223,基指!$B$6:$M$196,9,0),"")</f>
        <v>知事指定</v>
      </c>
      <c r="C223" s="49" t="str">
        <f t="shared" si="30"/>
        <v/>
      </c>
      <c r="D223" s="67" t="str">
        <f>IFERROR(VLOOKUP($A223,基指!$B$6:$M$196,11,0),"")</f>
        <v>山形県</v>
      </c>
      <c r="E223" s="463" t="str">
        <f>IFERROR(VLOOKUP($A223,基指!$B$6:$M$196,12,0),"")</f>
        <v>株式会社山形県建築サポートセンター</v>
      </c>
      <c r="F223" s="463">
        <f>IFERROR(VLOOKUP($A223,基指!$B$6:$M$196,3,0),"")</f>
        <v>8</v>
      </c>
      <c r="G223" s="463">
        <f>IFERROR(VLOOKUP($A223,基指!$B$6:$M$196,3,0),"")</f>
        <v>8</v>
      </c>
      <c r="H223" s="463">
        <f>IFERROR(VLOOKUP($A223,基指!$B$6:$M$196,3,0),"")</f>
        <v>8</v>
      </c>
      <c r="I223" s="463">
        <f>IFERROR(VLOOKUP($A223,基指!$B$6:$M$196,3,0),"")</f>
        <v>8</v>
      </c>
      <c r="J223" s="463">
        <f>IFERROR(VLOOKUP($A223,基指!$B$6:$M$196,3,0),"")</f>
        <v>8</v>
      </c>
      <c r="K223" s="463">
        <f>IFERROR(VLOOKUP($A223,基指!$B$6:$M$196,3,0),"")</f>
        <v>8</v>
      </c>
      <c r="L223" s="463">
        <f>IFERROR(VLOOKUP($A223,基指!$B$6:$M$196,3,0),"")</f>
        <v>8</v>
      </c>
      <c r="M223" s="463">
        <f>IFERROR(VLOOKUP($A223,基指!$B$6:$M$196,3,0),"")</f>
        <v>8</v>
      </c>
      <c r="N223" s="463">
        <f>IFERROR(VLOOKUP($A223,基指!$B$6:$M$196,3,0),"")</f>
        <v>8</v>
      </c>
      <c r="O223" s="464">
        <f>IFERROR(VLOOKUP($A223,基指!$B$6:$M$196,3,0),"")</f>
        <v>8</v>
      </c>
    </row>
    <row r="224" spans="1:15" ht="15" customHeight="1" x14ac:dyDescent="0.15">
      <c r="A224" s="53">
        <f t="shared" si="31"/>
        <v>56</v>
      </c>
      <c r="B224" s="51" t="str">
        <f>IFERROR(VLOOKUP($A224,基指!$B$6:$M$196,9,0),"")</f>
        <v>知事指定</v>
      </c>
      <c r="C224" s="49" t="str">
        <f t="shared" si="30"/>
        <v/>
      </c>
      <c r="D224" s="67" t="str">
        <f>IFERROR(VLOOKUP($A224,基指!$B$6:$M$196,11,0),"")</f>
        <v>茨城県</v>
      </c>
      <c r="E224" s="463" t="str">
        <f>IFERROR(VLOOKUP($A224,基指!$B$6:$M$196,12,0),"")</f>
        <v>一般財団法人茨城県建築センター</v>
      </c>
      <c r="F224" s="463" t="str">
        <f>IFERROR(VLOOKUP($A224,基指!$B$6:$M$196,3,0),"")</f>
        <v/>
      </c>
      <c r="G224" s="463" t="str">
        <f>IFERROR(VLOOKUP($A224,基指!$B$6:$M$196,3,0),"")</f>
        <v/>
      </c>
      <c r="H224" s="463" t="str">
        <f>IFERROR(VLOOKUP($A224,基指!$B$6:$M$196,3,0),"")</f>
        <v/>
      </c>
      <c r="I224" s="463" t="str">
        <f>IFERROR(VLOOKUP($A224,基指!$B$6:$M$196,3,0),"")</f>
        <v/>
      </c>
      <c r="J224" s="463" t="str">
        <f>IFERROR(VLOOKUP($A224,基指!$B$6:$M$196,3,0),"")</f>
        <v/>
      </c>
      <c r="K224" s="463" t="str">
        <f>IFERROR(VLOOKUP($A224,基指!$B$6:$M$196,3,0),"")</f>
        <v/>
      </c>
      <c r="L224" s="463" t="str">
        <f>IFERROR(VLOOKUP($A224,基指!$B$6:$M$196,3,0),"")</f>
        <v/>
      </c>
      <c r="M224" s="463" t="str">
        <f>IFERROR(VLOOKUP($A224,基指!$B$6:$M$196,3,0),"")</f>
        <v/>
      </c>
      <c r="N224" s="463" t="str">
        <f>IFERROR(VLOOKUP($A224,基指!$B$6:$M$196,3,0),"")</f>
        <v/>
      </c>
      <c r="O224" s="464" t="str">
        <f>IFERROR(VLOOKUP($A224,基指!$B$6:$M$196,3,0),"")</f>
        <v/>
      </c>
    </row>
    <row r="225" spans="1:15" ht="15" customHeight="1" x14ac:dyDescent="0.15">
      <c r="A225" s="53">
        <f t="shared" si="31"/>
        <v>57</v>
      </c>
      <c r="B225" s="51" t="str">
        <f>IFERROR(VLOOKUP($A225,基指!$B$6:$M$196,9,0),"")</f>
        <v>知事指定</v>
      </c>
      <c r="C225" s="49" t="str">
        <f t="shared" si="30"/>
        <v/>
      </c>
      <c r="D225" s="67" t="str">
        <f>IFERROR(VLOOKUP($A225,基指!$B$6:$M$196,11,0),"")</f>
        <v>茨城県</v>
      </c>
      <c r="E225" s="463" t="str">
        <f>IFERROR(VLOOKUP($A225,基指!$B$6:$M$196,12,0),"")</f>
        <v>株式会社安心確認検査機構</v>
      </c>
      <c r="F225" s="463" t="str">
        <f>IFERROR(VLOOKUP($A225,基指!$B$6:$M$196,3,0),"")</f>
        <v/>
      </c>
      <c r="G225" s="463" t="str">
        <f>IFERROR(VLOOKUP($A225,基指!$B$6:$M$196,3,0),"")</f>
        <v/>
      </c>
      <c r="H225" s="463" t="str">
        <f>IFERROR(VLOOKUP($A225,基指!$B$6:$M$196,3,0),"")</f>
        <v/>
      </c>
      <c r="I225" s="463" t="str">
        <f>IFERROR(VLOOKUP($A225,基指!$B$6:$M$196,3,0),"")</f>
        <v/>
      </c>
      <c r="J225" s="463" t="str">
        <f>IFERROR(VLOOKUP($A225,基指!$B$6:$M$196,3,0),"")</f>
        <v/>
      </c>
      <c r="K225" s="463" t="str">
        <f>IFERROR(VLOOKUP($A225,基指!$B$6:$M$196,3,0),"")</f>
        <v/>
      </c>
      <c r="L225" s="463" t="str">
        <f>IFERROR(VLOOKUP($A225,基指!$B$6:$M$196,3,0),"")</f>
        <v/>
      </c>
      <c r="M225" s="463" t="str">
        <f>IFERROR(VLOOKUP($A225,基指!$B$6:$M$196,3,0),"")</f>
        <v/>
      </c>
      <c r="N225" s="463" t="str">
        <f>IFERROR(VLOOKUP($A225,基指!$B$6:$M$196,3,0),"")</f>
        <v/>
      </c>
      <c r="O225" s="464" t="str">
        <f>IFERROR(VLOOKUP($A225,基指!$B$6:$M$196,3,0),"")</f>
        <v/>
      </c>
    </row>
    <row r="226" spans="1:15" ht="15" customHeight="1" x14ac:dyDescent="0.15">
      <c r="A226" s="53">
        <f t="shared" si="31"/>
        <v>58</v>
      </c>
      <c r="B226" s="51" t="str">
        <f>IFERROR(VLOOKUP($A226,基指!$B$6:$M$196,9,0),"")</f>
        <v>知事指定</v>
      </c>
      <c r="C226" s="49" t="str">
        <f t="shared" si="30"/>
        <v/>
      </c>
      <c r="D226" s="67" t="str">
        <f>IFERROR(VLOOKUP($A226,基指!$B$6:$M$196,11,0),"")</f>
        <v>群馬県</v>
      </c>
      <c r="E226" s="463" t="str">
        <f>IFERROR(VLOOKUP($A226,基指!$B$6:$M$196,12,0),"")</f>
        <v>公益財団法人群馬県建設技術センター</v>
      </c>
      <c r="F226" s="463" t="str">
        <f>IFERROR(VLOOKUP($A226,基指!$B$6:$M$196,3,0),"")</f>
        <v/>
      </c>
      <c r="G226" s="463" t="str">
        <f>IFERROR(VLOOKUP($A226,基指!$B$6:$M$196,3,0),"")</f>
        <v/>
      </c>
      <c r="H226" s="463" t="str">
        <f>IFERROR(VLOOKUP($A226,基指!$B$6:$M$196,3,0),"")</f>
        <v/>
      </c>
      <c r="I226" s="463" t="str">
        <f>IFERROR(VLOOKUP($A226,基指!$B$6:$M$196,3,0),"")</f>
        <v/>
      </c>
      <c r="J226" s="463" t="str">
        <f>IFERROR(VLOOKUP($A226,基指!$B$6:$M$196,3,0),"")</f>
        <v/>
      </c>
      <c r="K226" s="463" t="str">
        <f>IFERROR(VLOOKUP($A226,基指!$B$6:$M$196,3,0),"")</f>
        <v/>
      </c>
      <c r="L226" s="463" t="str">
        <f>IFERROR(VLOOKUP($A226,基指!$B$6:$M$196,3,0),"")</f>
        <v/>
      </c>
      <c r="M226" s="463" t="str">
        <f>IFERROR(VLOOKUP($A226,基指!$B$6:$M$196,3,0),"")</f>
        <v/>
      </c>
      <c r="N226" s="463" t="str">
        <f>IFERROR(VLOOKUP($A226,基指!$B$6:$M$196,3,0),"")</f>
        <v/>
      </c>
      <c r="O226" s="464" t="str">
        <f>IFERROR(VLOOKUP($A226,基指!$B$6:$M$196,3,0),"")</f>
        <v/>
      </c>
    </row>
    <row r="227" spans="1:15" ht="15" customHeight="1" x14ac:dyDescent="0.15">
      <c r="A227" s="53">
        <f t="shared" si="31"/>
        <v>59</v>
      </c>
      <c r="B227" s="51" t="str">
        <f>IFERROR(VLOOKUP($A227,基指!$B$6:$M$196,9,0),"")</f>
        <v>知事指定</v>
      </c>
      <c r="C227" s="49" t="str">
        <f t="shared" si="30"/>
        <v/>
      </c>
      <c r="D227" s="67" t="str">
        <f>IFERROR(VLOOKUP($A227,基指!$B$6:$M$196,11,0),"")</f>
        <v>埼玉県</v>
      </c>
      <c r="E227" s="463" t="str">
        <f>IFERROR(VLOOKUP($A227,基指!$B$6:$M$196,12,0),"")</f>
        <v>株式会社埼玉建築確認検査機構</v>
      </c>
      <c r="F227" s="463">
        <f>IFERROR(VLOOKUP($A227,基指!$B$6:$M$196,3,0),"")</f>
        <v>10</v>
      </c>
      <c r="G227" s="463">
        <f>IFERROR(VLOOKUP($A227,基指!$B$6:$M$196,3,0),"")</f>
        <v>10</v>
      </c>
      <c r="H227" s="463">
        <f>IFERROR(VLOOKUP($A227,基指!$B$6:$M$196,3,0),"")</f>
        <v>10</v>
      </c>
      <c r="I227" s="463">
        <f>IFERROR(VLOOKUP($A227,基指!$B$6:$M$196,3,0),"")</f>
        <v>10</v>
      </c>
      <c r="J227" s="463">
        <f>IFERROR(VLOOKUP($A227,基指!$B$6:$M$196,3,0),"")</f>
        <v>10</v>
      </c>
      <c r="K227" s="463">
        <f>IFERROR(VLOOKUP($A227,基指!$B$6:$M$196,3,0),"")</f>
        <v>10</v>
      </c>
      <c r="L227" s="463">
        <f>IFERROR(VLOOKUP($A227,基指!$B$6:$M$196,3,0),"")</f>
        <v>10</v>
      </c>
      <c r="M227" s="463">
        <f>IFERROR(VLOOKUP($A227,基指!$B$6:$M$196,3,0),"")</f>
        <v>10</v>
      </c>
      <c r="N227" s="463">
        <f>IFERROR(VLOOKUP($A227,基指!$B$6:$M$196,3,0),"")</f>
        <v>10</v>
      </c>
      <c r="O227" s="464">
        <f>IFERROR(VLOOKUP($A227,基指!$B$6:$M$196,3,0),"")</f>
        <v>10</v>
      </c>
    </row>
    <row r="228" spans="1:15" ht="15" customHeight="1" x14ac:dyDescent="0.15">
      <c r="A228" s="53">
        <f t="shared" si="31"/>
        <v>60</v>
      </c>
      <c r="B228" s="51" t="str">
        <f>IFERROR(VLOOKUP($A228,基指!$B$6:$M$196,9,0),"")</f>
        <v>知事指定</v>
      </c>
      <c r="C228" s="49" t="str">
        <f t="shared" si="30"/>
        <v/>
      </c>
      <c r="D228" s="67" t="str">
        <f>IFERROR(VLOOKUP($A228,基指!$B$6:$M$196,11,0),"")</f>
        <v>千葉県</v>
      </c>
      <c r="E228" s="463" t="str">
        <f>IFERROR(VLOOKUP($A228,基指!$B$6:$M$196,12,0),"")</f>
        <v>株式会社千葉県建築住宅センター</v>
      </c>
      <c r="F228" s="463" t="str">
        <f>IFERROR(VLOOKUP($A228,基指!$B$6:$M$196,3,0),"")</f>
        <v/>
      </c>
      <c r="G228" s="463" t="str">
        <f>IFERROR(VLOOKUP($A228,基指!$B$6:$M$196,3,0),"")</f>
        <v/>
      </c>
      <c r="H228" s="463" t="str">
        <f>IFERROR(VLOOKUP($A228,基指!$B$6:$M$196,3,0),"")</f>
        <v/>
      </c>
      <c r="I228" s="463" t="str">
        <f>IFERROR(VLOOKUP($A228,基指!$B$6:$M$196,3,0),"")</f>
        <v/>
      </c>
      <c r="J228" s="463" t="str">
        <f>IFERROR(VLOOKUP($A228,基指!$B$6:$M$196,3,0),"")</f>
        <v/>
      </c>
      <c r="K228" s="463" t="str">
        <f>IFERROR(VLOOKUP($A228,基指!$B$6:$M$196,3,0),"")</f>
        <v/>
      </c>
      <c r="L228" s="463" t="str">
        <f>IFERROR(VLOOKUP($A228,基指!$B$6:$M$196,3,0),"")</f>
        <v/>
      </c>
      <c r="M228" s="463" t="str">
        <f>IFERROR(VLOOKUP($A228,基指!$B$6:$M$196,3,0),"")</f>
        <v/>
      </c>
      <c r="N228" s="463" t="str">
        <f>IFERROR(VLOOKUP($A228,基指!$B$6:$M$196,3,0),"")</f>
        <v/>
      </c>
      <c r="O228" s="464" t="str">
        <f>IFERROR(VLOOKUP($A228,基指!$B$6:$M$196,3,0),"")</f>
        <v/>
      </c>
    </row>
    <row r="229" spans="1:15" ht="15" customHeight="1" x14ac:dyDescent="0.15">
      <c r="A229" s="53">
        <f t="shared" si="31"/>
        <v>61</v>
      </c>
      <c r="B229" s="51" t="str">
        <f>IFERROR(VLOOKUP($A229,基指!$B$6:$M$196,9,0),"")</f>
        <v>知事指定</v>
      </c>
      <c r="C229" s="49" t="str">
        <f t="shared" si="30"/>
        <v/>
      </c>
      <c r="D229" s="67" t="str">
        <f>IFERROR(VLOOKUP($A229,基指!$B$6:$M$196,11,0),"")</f>
        <v>東京都</v>
      </c>
      <c r="E229" s="463" t="str">
        <f>IFERROR(VLOOKUP($A229,基指!$B$6:$M$196,12,0),"")</f>
        <v>公益財団法人東京都防災・建築まちづくりセンター</v>
      </c>
      <c r="F229" s="463" t="str">
        <f>IFERROR(VLOOKUP($A229,基指!$B$6:$M$196,3,0),"")</f>
        <v/>
      </c>
      <c r="G229" s="463" t="str">
        <f>IFERROR(VLOOKUP($A229,基指!$B$6:$M$196,3,0),"")</f>
        <v/>
      </c>
      <c r="H229" s="463" t="str">
        <f>IFERROR(VLOOKUP($A229,基指!$B$6:$M$196,3,0),"")</f>
        <v/>
      </c>
      <c r="I229" s="463" t="str">
        <f>IFERROR(VLOOKUP($A229,基指!$B$6:$M$196,3,0),"")</f>
        <v/>
      </c>
      <c r="J229" s="463" t="str">
        <f>IFERROR(VLOOKUP($A229,基指!$B$6:$M$196,3,0),"")</f>
        <v/>
      </c>
      <c r="K229" s="463" t="str">
        <f>IFERROR(VLOOKUP($A229,基指!$B$6:$M$196,3,0),"")</f>
        <v/>
      </c>
      <c r="L229" s="463" t="str">
        <f>IFERROR(VLOOKUP($A229,基指!$B$6:$M$196,3,0),"")</f>
        <v/>
      </c>
      <c r="M229" s="463" t="str">
        <f>IFERROR(VLOOKUP($A229,基指!$B$6:$M$196,3,0),"")</f>
        <v/>
      </c>
      <c r="N229" s="463" t="str">
        <f>IFERROR(VLOOKUP($A229,基指!$B$6:$M$196,3,0),"")</f>
        <v/>
      </c>
      <c r="O229" s="464" t="str">
        <f>IFERROR(VLOOKUP($A229,基指!$B$6:$M$196,3,0),"")</f>
        <v/>
      </c>
    </row>
    <row r="230" spans="1:15" ht="15" customHeight="1" x14ac:dyDescent="0.15">
      <c r="A230" s="53">
        <f t="shared" si="31"/>
        <v>62</v>
      </c>
      <c r="B230" s="51" t="str">
        <f>IFERROR(VLOOKUP($A230,基指!$B$6:$M$196,9,0),"")</f>
        <v>知事指定</v>
      </c>
      <c r="C230" s="49" t="str">
        <f t="shared" si="30"/>
        <v/>
      </c>
      <c r="D230" s="67" t="str">
        <f>IFERROR(VLOOKUP($A230,基指!$B$6:$M$196,11,0),"")</f>
        <v>神奈川県</v>
      </c>
      <c r="E230" s="463" t="str">
        <f>IFERROR(VLOOKUP($A230,基指!$B$6:$M$196,12,0),"")</f>
        <v>一般財団法人神奈川県建築安全協会</v>
      </c>
      <c r="F230" s="463" t="str">
        <f>IFERROR(VLOOKUP($A230,基指!$B$6:$M$196,3,0),"")</f>
        <v/>
      </c>
      <c r="G230" s="463" t="str">
        <f>IFERROR(VLOOKUP($A230,基指!$B$6:$M$196,3,0),"")</f>
        <v/>
      </c>
      <c r="H230" s="463" t="str">
        <f>IFERROR(VLOOKUP($A230,基指!$B$6:$M$196,3,0),"")</f>
        <v/>
      </c>
      <c r="I230" s="463" t="str">
        <f>IFERROR(VLOOKUP($A230,基指!$B$6:$M$196,3,0),"")</f>
        <v/>
      </c>
      <c r="J230" s="463" t="str">
        <f>IFERROR(VLOOKUP($A230,基指!$B$6:$M$196,3,0),"")</f>
        <v/>
      </c>
      <c r="K230" s="463" t="str">
        <f>IFERROR(VLOOKUP($A230,基指!$B$6:$M$196,3,0),"")</f>
        <v/>
      </c>
      <c r="L230" s="463" t="str">
        <f>IFERROR(VLOOKUP($A230,基指!$B$6:$M$196,3,0),"")</f>
        <v/>
      </c>
      <c r="M230" s="463" t="str">
        <f>IFERROR(VLOOKUP($A230,基指!$B$6:$M$196,3,0),"")</f>
        <v/>
      </c>
      <c r="N230" s="463" t="str">
        <f>IFERROR(VLOOKUP($A230,基指!$B$6:$M$196,3,0),"")</f>
        <v/>
      </c>
      <c r="O230" s="464" t="str">
        <f>IFERROR(VLOOKUP($A230,基指!$B$6:$M$196,3,0),"")</f>
        <v/>
      </c>
    </row>
    <row r="231" spans="1:15" ht="15" customHeight="1" x14ac:dyDescent="0.15">
      <c r="A231" s="53">
        <f t="shared" si="31"/>
        <v>63</v>
      </c>
      <c r="B231" s="51" t="str">
        <f>IFERROR(VLOOKUP($A231,基指!$B$6:$M$196,9,0),"")</f>
        <v>知事指定</v>
      </c>
      <c r="C231" s="49" t="str">
        <f t="shared" si="30"/>
        <v/>
      </c>
      <c r="D231" s="67" t="str">
        <f>IFERROR(VLOOKUP($A231,基指!$B$6:$M$196,11,0),"")</f>
        <v>新潟県</v>
      </c>
      <c r="E231" s="463" t="str">
        <f>IFERROR(VLOOKUP($A231,基指!$B$6:$M$196,12,0),"")</f>
        <v>一般財団法人にいがた住宅センター</v>
      </c>
      <c r="F231" s="463" t="str">
        <f>IFERROR(VLOOKUP($A231,基指!$B$6:$M$196,3,0),"")</f>
        <v/>
      </c>
      <c r="G231" s="463" t="str">
        <f>IFERROR(VLOOKUP($A231,基指!$B$6:$M$196,3,0),"")</f>
        <v/>
      </c>
      <c r="H231" s="463" t="str">
        <f>IFERROR(VLOOKUP($A231,基指!$B$6:$M$196,3,0),"")</f>
        <v/>
      </c>
      <c r="I231" s="463" t="str">
        <f>IFERROR(VLOOKUP($A231,基指!$B$6:$M$196,3,0),"")</f>
        <v/>
      </c>
      <c r="J231" s="463" t="str">
        <f>IFERROR(VLOOKUP($A231,基指!$B$6:$M$196,3,0),"")</f>
        <v/>
      </c>
      <c r="K231" s="463" t="str">
        <f>IFERROR(VLOOKUP($A231,基指!$B$6:$M$196,3,0),"")</f>
        <v/>
      </c>
      <c r="L231" s="463" t="str">
        <f>IFERROR(VLOOKUP($A231,基指!$B$6:$M$196,3,0),"")</f>
        <v/>
      </c>
      <c r="M231" s="463" t="str">
        <f>IFERROR(VLOOKUP($A231,基指!$B$6:$M$196,3,0),"")</f>
        <v/>
      </c>
      <c r="N231" s="463" t="str">
        <f>IFERROR(VLOOKUP($A231,基指!$B$6:$M$196,3,0),"")</f>
        <v/>
      </c>
      <c r="O231" s="464" t="str">
        <f>IFERROR(VLOOKUP($A231,基指!$B$6:$M$196,3,0),"")</f>
        <v/>
      </c>
    </row>
    <row r="232" spans="1:15" ht="15" customHeight="1" x14ac:dyDescent="0.15">
      <c r="A232" s="53">
        <f t="shared" si="31"/>
        <v>64</v>
      </c>
      <c r="B232" s="51" t="str">
        <f>IFERROR(VLOOKUP($A232,基指!$B$6:$M$196,9,0),"")</f>
        <v>知事指定</v>
      </c>
      <c r="C232" s="49" t="str">
        <f t="shared" si="30"/>
        <v/>
      </c>
      <c r="D232" s="67" t="str">
        <f>IFERROR(VLOOKUP($A232,基指!$B$6:$M$196,11,0),"")</f>
        <v>新潟県</v>
      </c>
      <c r="E232" s="463" t="str">
        <f>IFERROR(VLOOKUP($A232,基指!$B$6:$M$196,12,0),"")</f>
        <v>株式会社新潟建築確認検査機構</v>
      </c>
      <c r="F232" s="463" t="str">
        <f>IFERROR(VLOOKUP($A232,基指!$B$6:$M$196,3,0),"")</f>
        <v/>
      </c>
      <c r="G232" s="463" t="str">
        <f>IFERROR(VLOOKUP($A232,基指!$B$6:$M$196,3,0),"")</f>
        <v/>
      </c>
      <c r="H232" s="463" t="str">
        <f>IFERROR(VLOOKUP($A232,基指!$B$6:$M$196,3,0),"")</f>
        <v/>
      </c>
      <c r="I232" s="463" t="str">
        <f>IFERROR(VLOOKUP($A232,基指!$B$6:$M$196,3,0),"")</f>
        <v/>
      </c>
      <c r="J232" s="463" t="str">
        <f>IFERROR(VLOOKUP($A232,基指!$B$6:$M$196,3,0),"")</f>
        <v/>
      </c>
      <c r="K232" s="463" t="str">
        <f>IFERROR(VLOOKUP($A232,基指!$B$6:$M$196,3,0),"")</f>
        <v/>
      </c>
      <c r="L232" s="463" t="str">
        <f>IFERROR(VLOOKUP($A232,基指!$B$6:$M$196,3,0),"")</f>
        <v/>
      </c>
      <c r="M232" s="463" t="str">
        <f>IFERROR(VLOOKUP($A232,基指!$B$6:$M$196,3,0),"")</f>
        <v/>
      </c>
      <c r="N232" s="463" t="str">
        <f>IFERROR(VLOOKUP($A232,基指!$B$6:$M$196,3,0),"")</f>
        <v/>
      </c>
      <c r="O232" s="464" t="str">
        <f>IFERROR(VLOOKUP($A232,基指!$B$6:$M$196,3,0),"")</f>
        <v/>
      </c>
    </row>
    <row r="233" spans="1:15" ht="15" customHeight="1" x14ac:dyDescent="0.15">
      <c r="A233" s="53">
        <f t="shared" si="31"/>
        <v>65</v>
      </c>
      <c r="B233" s="51" t="str">
        <f>IFERROR(VLOOKUP($A233,基指!$B$6:$M$196,9,0),"")</f>
        <v>知事指定</v>
      </c>
      <c r="C233" s="49" t="str">
        <f t="shared" si="30"/>
        <v/>
      </c>
      <c r="D233" s="67" t="str">
        <f>IFERROR(VLOOKUP($A233,基指!$B$6:$M$196,11,0),"")</f>
        <v>富山県</v>
      </c>
      <c r="E233" s="463" t="str">
        <f>IFERROR(VLOOKUP($A233,基指!$B$6:$M$196,12,0),"")</f>
        <v>一般財団法人富山県建築住宅センター</v>
      </c>
      <c r="F233" s="463" t="str">
        <f>IFERROR(VLOOKUP($A233,基指!$B$6:$M$196,3,0),"")</f>
        <v/>
      </c>
      <c r="G233" s="463" t="str">
        <f>IFERROR(VLOOKUP($A233,基指!$B$6:$M$196,3,0),"")</f>
        <v/>
      </c>
      <c r="H233" s="463" t="str">
        <f>IFERROR(VLOOKUP($A233,基指!$B$6:$M$196,3,0),"")</f>
        <v/>
      </c>
      <c r="I233" s="463" t="str">
        <f>IFERROR(VLOOKUP($A233,基指!$B$6:$M$196,3,0),"")</f>
        <v/>
      </c>
      <c r="J233" s="463" t="str">
        <f>IFERROR(VLOOKUP($A233,基指!$B$6:$M$196,3,0),"")</f>
        <v/>
      </c>
      <c r="K233" s="463" t="str">
        <f>IFERROR(VLOOKUP($A233,基指!$B$6:$M$196,3,0),"")</f>
        <v/>
      </c>
      <c r="L233" s="463" t="str">
        <f>IFERROR(VLOOKUP($A233,基指!$B$6:$M$196,3,0),"")</f>
        <v/>
      </c>
      <c r="M233" s="463" t="str">
        <f>IFERROR(VLOOKUP($A233,基指!$B$6:$M$196,3,0),"")</f>
        <v/>
      </c>
      <c r="N233" s="463" t="str">
        <f>IFERROR(VLOOKUP($A233,基指!$B$6:$M$196,3,0),"")</f>
        <v/>
      </c>
      <c r="O233" s="464" t="str">
        <f>IFERROR(VLOOKUP($A233,基指!$B$6:$M$196,3,0),"")</f>
        <v/>
      </c>
    </row>
    <row r="234" spans="1:15" ht="15" customHeight="1" x14ac:dyDescent="0.15">
      <c r="A234" s="53">
        <f t="shared" si="31"/>
        <v>66</v>
      </c>
      <c r="B234" s="51" t="str">
        <f>IFERROR(VLOOKUP($A234,基指!$B$6:$M$196,9,0),"")</f>
        <v>知事指定</v>
      </c>
      <c r="C234" s="49" t="str">
        <f t="shared" si="30"/>
        <v/>
      </c>
      <c r="D234" s="67" t="str">
        <f>IFERROR(VLOOKUP($A234,基指!$B$6:$M$196,11,0),"")</f>
        <v>石川県</v>
      </c>
      <c r="E234" s="463" t="str">
        <f>IFERROR(VLOOKUP($A234,基指!$B$6:$M$196,12,0),"")</f>
        <v>一般財団法人石川県建築住宅センター</v>
      </c>
      <c r="F234" s="463">
        <f>IFERROR(VLOOKUP($A234,基指!$B$6:$M$196,3,0),"")</f>
        <v>11</v>
      </c>
      <c r="G234" s="463">
        <f>IFERROR(VLOOKUP($A234,基指!$B$6:$M$196,3,0),"")</f>
        <v>11</v>
      </c>
      <c r="H234" s="463">
        <f>IFERROR(VLOOKUP($A234,基指!$B$6:$M$196,3,0),"")</f>
        <v>11</v>
      </c>
      <c r="I234" s="463">
        <f>IFERROR(VLOOKUP($A234,基指!$B$6:$M$196,3,0),"")</f>
        <v>11</v>
      </c>
      <c r="J234" s="463">
        <f>IFERROR(VLOOKUP($A234,基指!$B$6:$M$196,3,0),"")</f>
        <v>11</v>
      </c>
      <c r="K234" s="463">
        <f>IFERROR(VLOOKUP($A234,基指!$B$6:$M$196,3,0),"")</f>
        <v>11</v>
      </c>
      <c r="L234" s="463">
        <f>IFERROR(VLOOKUP($A234,基指!$B$6:$M$196,3,0),"")</f>
        <v>11</v>
      </c>
      <c r="M234" s="463">
        <f>IFERROR(VLOOKUP($A234,基指!$B$6:$M$196,3,0),"")</f>
        <v>11</v>
      </c>
      <c r="N234" s="463">
        <f>IFERROR(VLOOKUP($A234,基指!$B$6:$M$196,3,0),"")</f>
        <v>11</v>
      </c>
      <c r="O234" s="464">
        <f>IFERROR(VLOOKUP($A234,基指!$B$6:$M$196,3,0),"")</f>
        <v>11</v>
      </c>
    </row>
    <row r="235" spans="1:15" ht="15" customHeight="1" x14ac:dyDescent="0.15">
      <c r="A235" s="53">
        <f t="shared" si="31"/>
        <v>67</v>
      </c>
      <c r="B235" s="51" t="str">
        <f>IFERROR(VLOOKUP($A235,基指!$B$6:$M$196,9,0),"")</f>
        <v>知事指定</v>
      </c>
      <c r="C235" s="49" t="str">
        <f t="shared" si="30"/>
        <v/>
      </c>
      <c r="D235" s="67" t="str">
        <f>IFERROR(VLOOKUP($A235,基指!$B$6:$M$196,11,0),"")</f>
        <v>福井県</v>
      </c>
      <c r="E235" s="463" t="str">
        <f>IFERROR(VLOOKUP($A235,基指!$B$6:$M$196,12,0),"")</f>
        <v>一般財団法人福井県建築住宅センター</v>
      </c>
      <c r="F235" s="463" t="str">
        <f>IFERROR(VLOOKUP($A235,基指!$B$6:$M$196,3,0),"")</f>
        <v/>
      </c>
      <c r="G235" s="463" t="str">
        <f>IFERROR(VLOOKUP($A235,基指!$B$6:$M$196,3,0),"")</f>
        <v/>
      </c>
      <c r="H235" s="463" t="str">
        <f>IFERROR(VLOOKUP($A235,基指!$B$6:$M$196,3,0),"")</f>
        <v/>
      </c>
      <c r="I235" s="463" t="str">
        <f>IFERROR(VLOOKUP($A235,基指!$B$6:$M$196,3,0),"")</f>
        <v/>
      </c>
      <c r="J235" s="463" t="str">
        <f>IFERROR(VLOOKUP($A235,基指!$B$6:$M$196,3,0),"")</f>
        <v/>
      </c>
      <c r="K235" s="463" t="str">
        <f>IFERROR(VLOOKUP($A235,基指!$B$6:$M$196,3,0),"")</f>
        <v/>
      </c>
      <c r="L235" s="463" t="str">
        <f>IFERROR(VLOOKUP($A235,基指!$B$6:$M$196,3,0),"")</f>
        <v/>
      </c>
      <c r="M235" s="463" t="str">
        <f>IFERROR(VLOOKUP($A235,基指!$B$6:$M$196,3,0),"")</f>
        <v/>
      </c>
      <c r="N235" s="463" t="str">
        <f>IFERROR(VLOOKUP($A235,基指!$B$6:$M$196,3,0),"")</f>
        <v/>
      </c>
      <c r="O235" s="464" t="str">
        <f>IFERROR(VLOOKUP($A235,基指!$B$6:$M$196,3,0),"")</f>
        <v/>
      </c>
    </row>
    <row r="236" spans="1:15" ht="15" customHeight="1" x14ac:dyDescent="0.15">
      <c r="A236" s="53">
        <f t="shared" si="31"/>
        <v>68</v>
      </c>
      <c r="B236" s="51" t="str">
        <f>IFERROR(VLOOKUP($A236,基指!$B$6:$M$196,9,0),"")</f>
        <v>知事指定</v>
      </c>
      <c r="C236" s="49" t="str">
        <f t="shared" si="30"/>
        <v/>
      </c>
      <c r="D236" s="67" t="str">
        <f>IFERROR(VLOOKUP($A236,基指!$B$6:$M$196,11,0),"")</f>
        <v>山梨県</v>
      </c>
      <c r="E236" s="463" t="str">
        <f>IFERROR(VLOOKUP($A236,基指!$B$6:$M$196,12,0),"")</f>
        <v>公益社団法人山梨県建設技術センター</v>
      </c>
      <c r="F236" s="463" t="str">
        <f>IFERROR(VLOOKUP($A236,基指!$B$6:$M$196,3,0),"")</f>
        <v/>
      </c>
      <c r="G236" s="463" t="str">
        <f>IFERROR(VLOOKUP($A236,基指!$B$6:$M$196,3,0),"")</f>
        <v/>
      </c>
      <c r="H236" s="463" t="str">
        <f>IFERROR(VLOOKUP($A236,基指!$B$6:$M$196,3,0),"")</f>
        <v/>
      </c>
      <c r="I236" s="463" t="str">
        <f>IFERROR(VLOOKUP($A236,基指!$B$6:$M$196,3,0),"")</f>
        <v/>
      </c>
      <c r="J236" s="463" t="str">
        <f>IFERROR(VLOOKUP($A236,基指!$B$6:$M$196,3,0),"")</f>
        <v/>
      </c>
      <c r="K236" s="463" t="str">
        <f>IFERROR(VLOOKUP($A236,基指!$B$6:$M$196,3,0),"")</f>
        <v/>
      </c>
      <c r="L236" s="463" t="str">
        <f>IFERROR(VLOOKUP($A236,基指!$B$6:$M$196,3,0),"")</f>
        <v/>
      </c>
      <c r="M236" s="463" t="str">
        <f>IFERROR(VLOOKUP($A236,基指!$B$6:$M$196,3,0),"")</f>
        <v/>
      </c>
      <c r="N236" s="463" t="str">
        <f>IFERROR(VLOOKUP($A236,基指!$B$6:$M$196,3,0),"")</f>
        <v/>
      </c>
      <c r="O236" s="464" t="str">
        <f>IFERROR(VLOOKUP($A236,基指!$B$6:$M$196,3,0),"")</f>
        <v/>
      </c>
    </row>
    <row r="237" spans="1:15" ht="15" customHeight="1" x14ac:dyDescent="0.15">
      <c r="A237" s="53">
        <f t="shared" si="31"/>
        <v>69</v>
      </c>
      <c r="B237" s="51" t="str">
        <f>IFERROR(VLOOKUP($A237,基指!$B$6:$M$196,9,0),"")</f>
        <v>知事指定</v>
      </c>
      <c r="C237" s="49" t="str">
        <f t="shared" si="30"/>
        <v/>
      </c>
      <c r="D237" s="67" t="str">
        <f>IFERROR(VLOOKUP($A237,基指!$B$6:$M$196,11,0),"")</f>
        <v>長野県</v>
      </c>
      <c r="E237" s="463" t="str">
        <f>IFERROR(VLOOKUP($A237,基指!$B$6:$M$196,12,0),"")</f>
        <v>一般財団法人長野県建築住宅センター</v>
      </c>
      <c r="F237" s="463" t="str">
        <f>IFERROR(VLOOKUP($A237,基指!$B$6:$M$196,3,0),"")</f>
        <v/>
      </c>
      <c r="G237" s="463" t="str">
        <f>IFERROR(VLOOKUP($A237,基指!$B$6:$M$196,3,0),"")</f>
        <v/>
      </c>
      <c r="H237" s="463" t="str">
        <f>IFERROR(VLOOKUP($A237,基指!$B$6:$M$196,3,0),"")</f>
        <v/>
      </c>
      <c r="I237" s="463" t="str">
        <f>IFERROR(VLOOKUP($A237,基指!$B$6:$M$196,3,0),"")</f>
        <v/>
      </c>
      <c r="J237" s="463" t="str">
        <f>IFERROR(VLOOKUP($A237,基指!$B$6:$M$196,3,0),"")</f>
        <v/>
      </c>
      <c r="K237" s="463" t="str">
        <f>IFERROR(VLOOKUP($A237,基指!$B$6:$M$196,3,0),"")</f>
        <v/>
      </c>
      <c r="L237" s="463" t="str">
        <f>IFERROR(VLOOKUP($A237,基指!$B$6:$M$196,3,0),"")</f>
        <v/>
      </c>
      <c r="M237" s="463" t="str">
        <f>IFERROR(VLOOKUP($A237,基指!$B$6:$M$196,3,0),"")</f>
        <v/>
      </c>
      <c r="N237" s="463" t="str">
        <f>IFERROR(VLOOKUP($A237,基指!$B$6:$M$196,3,0),"")</f>
        <v/>
      </c>
      <c r="O237" s="464" t="str">
        <f>IFERROR(VLOOKUP($A237,基指!$B$6:$M$196,3,0),"")</f>
        <v/>
      </c>
    </row>
    <row r="238" spans="1:15" ht="15" customHeight="1" x14ac:dyDescent="0.15">
      <c r="A238" s="53">
        <f t="shared" si="31"/>
        <v>70</v>
      </c>
      <c r="B238" s="51" t="str">
        <f>IFERROR(VLOOKUP($A238,基指!$B$6:$M$196,9,0),"")</f>
        <v>知事指定</v>
      </c>
      <c r="C238" s="49" t="str">
        <f t="shared" si="30"/>
        <v/>
      </c>
      <c r="D238" s="67" t="str">
        <f>IFERROR(VLOOKUP($A238,基指!$B$6:$M$196,11,0),"")</f>
        <v>三重県</v>
      </c>
      <c r="E238" s="463" t="str">
        <f>IFERROR(VLOOKUP($A238,基指!$B$6:$M$196,12,0),"")</f>
        <v>公益財団法人三重県建設技術センター</v>
      </c>
      <c r="F238" s="463" t="str">
        <f>IFERROR(VLOOKUP($A238,基指!$B$6:$M$196,3,0),"")</f>
        <v/>
      </c>
      <c r="G238" s="463" t="str">
        <f>IFERROR(VLOOKUP($A238,基指!$B$6:$M$196,3,0),"")</f>
        <v/>
      </c>
      <c r="H238" s="463" t="str">
        <f>IFERROR(VLOOKUP($A238,基指!$B$6:$M$196,3,0),"")</f>
        <v/>
      </c>
      <c r="I238" s="463" t="str">
        <f>IFERROR(VLOOKUP($A238,基指!$B$6:$M$196,3,0),"")</f>
        <v/>
      </c>
      <c r="J238" s="463" t="str">
        <f>IFERROR(VLOOKUP($A238,基指!$B$6:$M$196,3,0),"")</f>
        <v/>
      </c>
      <c r="K238" s="463" t="str">
        <f>IFERROR(VLOOKUP($A238,基指!$B$6:$M$196,3,0),"")</f>
        <v/>
      </c>
      <c r="L238" s="463" t="str">
        <f>IFERROR(VLOOKUP($A238,基指!$B$6:$M$196,3,0),"")</f>
        <v/>
      </c>
      <c r="M238" s="463" t="str">
        <f>IFERROR(VLOOKUP($A238,基指!$B$6:$M$196,3,0),"")</f>
        <v/>
      </c>
      <c r="N238" s="463" t="str">
        <f>IFERROR(VLOOKUP($A238,基指!$B$6:$M$196,3,0),"")</f>
        <v/>
      </c>
      <c r="O238" s="464" t="str">
        <f>IFERROR(VLOOKUP($A238,基指!$B$6:$M$196,3,0),"")</f>
        <v/>
      </c>
    </row>
    <row r="239" spans="1:15" ht="15" customHeight="1" x14ac:dyDescent="0.15">
      <c r="A239" s="53">
        <f t="shared" si="31"/>
        <v>71</v>
      </c>
      <c r="B239" s="51" t="str">
        <f>IFERROR(VLOOKUP($A239,基指!$B$6:$M$196,9,0),"")</f>
        <v>知事指定</v>
      </c>
      <c r="C239" s="49" t="str">
        <f t="shared" si="30"/>
        <v/>
      </c>
      <c r="D239" s="67" t="str">
        <f>IFERROR(VLOOKUP($A239,基指!$B$6:$M$196,11,0),"")</f>
        <v>滋賀県</v>
      </c>
      <c r="E239" s="463" t="str">
        <f>IFERROR(VLOOKUP($A239,基指!$B$6:$M$196,12,0),"")</f>
        <v>一般財団法人滋賀県建築住宅センター</v>
      </c>
      <c r="F239" s="463" t="str">
        <f>IFERROR(VLOOKUP($A239,基指!$B$6:$M$196,3,0),"")</f>
        <v/>
      </c>
      <c r="G239" s="463" t="str">
        <f>IFERROR(VLOOKUP($A239,基指!$B$6:$M$196,3,0),"")</f>
        <v/>
      </c>
      <c r="H239" s="463" t="str">
        <f>IFERROR(VLOOKUP($A239,基指!$B$6:$M$196,3,0),"")</f>
        <v/>
      </c>
      <c r="I239" s="463" t="str">
        <f>IFERROR(VLOOKUP($A239,基指!$B$6:$M$196,3,0),"")</f>
        <v/>
      </c>
      <c r="J239" s="463" t="str">
        <f>IFERROR(VLOOKUP($A239,基指!$B$6:$M$196,3,0),"")</f>
        <v/>
      </c>
      <c r="K239" s="463" t="str">
        <f>IFERROR(VLOOKUP($A239,基指!$B$6:$M$196,3,0),"")</f>
        <v/>
      </c>
      <c r="L239" s="463" t="str">
        <f>IFERROR(VLOOKUP($A239,基指!$B$6:$M$196,3,0),"")</f>
        <v/>
      </c>
      <c r="M239" s="463" t="str">
        <f>IFERROR(VLOOKUP($A239,基指!$B$6:$M$196,3,0),"")</f>
        <v/>
      </c>
      <c r="N239" s="463" t="str">
        <f>IFERROR(VLOOKUP($A239,基指!$B$6:$M$196,3,0),"")</f>
        <v/>
      </c>
      <c r="O239" s="464" t="str">
        <f>IFERROR(VLOOKUP($A239,基指!$B$6:$M$196,3,0),"")</f>
        <v/>
      </c>
    </row>
    <row r="240" spans="1:15" ht="15" customHeight="1" x14ac:dyDescent="0.15">
      <c r="A240" s="53">
        <f t="shared" si="31"/>
        <v>72</v>
      </c>
      <c r="B240" s="51" t="str">
        <f>IFERROR(VLOOKUP($A240,基指!$B$6:$M$196,9,0),"")</f>
        <v>知事指定</v>
      </c>
      <c r="C240" s="49" t="str">
        <f t="shared" si="30"/>
        <v/>
      </c>
      <c r="D240" s="67" t="str">
        <f>IFERROR(VLOOKUP($A240,基指!$B$6:$M$196,11,0),"")</f>
        <v>京都府</v>
      </c>
      <c r="E240" s="463" t="str">
        <f>IFERROR(VLOOKUP($A240,基指!$B$6:$M$196,12,0),"")</f>
        <v>株式会社京都確認検査機構</v>
      </c>
      <c r="F240" s="463" t="str">
        <f>IFERROR(VLOOKUP($A240,基指!$B$6:$M$196,3,0),"")</f>
        <v/>
      </c>
      <c r="G240" s="463" t="str">
        <f>IFERROR(VLOOKUP($A240,基指!$B$6:$M$196,3,0),"")</f>
        <v/>
      </c>
      <c r="H240" s="463" t="str">
        <f>IFERROR(VLOOKUP($A240,基指!$B$6:$M$196,3,0),"")</f>
        <v/>
      </c>
      <c r="I240" s="463" t="str">
        <f>IFERROR(VLOOKUP($A240,基指!$B$6:$M$196,3,0),"")</f>
        <v/>
      </c>
      <c r="J240" s="463" t="str">
        <f>IFERROR(VLOOKUP($A240,基指!$B$6:$M$196,3,0),"")</f>
        <v/>
      </c>
      <c r="K240" s="463" t="str">
        <f>IFERROR(VLOOKUP($A240,基指!$B$6:$M$196,3,0),"")</f>
        <v/>
      </c>
      <c r="L240" s="463" t="str">
        <f>IFERROR(VLOOKUP($A240,基指!$B$6:$M$196,3,0),"")</f>
        <v/>
      </c>
      <c r="M240" s="463" t="str">
        <f>IFERROR(VLOOKUP($A240,基指!$B$6:$M$196,3,0),"")</f>
        <v/>
      </c>
      <c r="N240" s="463" t="str">
        <f>IFERROR(VLOOKUP($A240,基指!$B$6:$M$196,3,0),"")</f>
        <v/>
      </c>
      <c r="O240" s="464" t="str">
        <f>IFERROR(VLOOKUP($A240,基指!$B$6:$M$196,3,0),"")</f>
        <v/>
      </c>
    </row>
    <row r="241" spans="1:15" ht="15" customHeight="1" x14ac:dyDescent="0.15">
      <c r="A241" s="53">
        <f t="shared" si="31"/>
        <v>73</v>
      </c>
      <c r="B241" s="51" t="str">
        <f>IFERROR(VLOOKUP($A241,基指!$B$6:$M$196,9,0),"")</f>
        <v>知事指定</v>
      </c>
      <c r="C241" s="49" t="str">
        <f t="shared" si="30"/>
        <v/>
      </c>
      <c r="D241" s="67" t="str">
        <f>IFERROR(VLOOKUP($A241,基指!$B$6:$M$196,11,0),"")</f>
        <v>大阪府</v>
      </c>
      <c r="E241" s="463" t="str">
        <f>IFERROR(VLOOKUP($A241,基指!$B$6:$M$196,12,0),"")</f>
        <v>一般財団法人大阪建築防災センター</v>
      </c>
      <c r="F241" s="463" t="str">
        <f>IFERROR(VLOOKUP($A241,基指!$B$6:$M$196,3,0),"")</f>
        <v/>
      </c>
      <c r="G241" s="463" t="str">
        <f>IFERROR(VLOOKUP($A241,基指!$B$6:$M$196,3,0),"")</f>
        <v/>
      </c>
      <c r="H241" s="463" t="str">
        <f>IFERROR(VLOOKUP($A241,基指!$B$6:$M$196,3,0),"")</f>
        <v/>
      </c>
      <c r="I241" s="463" t="str">
        <f>IFERROR(VLOOKUP($A241,基指!$B$6:$M$196,3,0),"")</f>
        <v/>
      </c>
      <c r="J241" s="463" t="str">
        <f>IFERROR(VLOOKUP($A241,基指!$B$6:$M$196,3,0),"")</f>
        <v/>
      </c>
      <c r="K241" s="463" t="str">
        <f>IFERROR(VLOOKUP($A241,基指!$B$6:$M$196,3,0),"")</f>
        <v/>
      </c>
      <c r="L241" s="463" t="str">
        <f>IFERROR(VLOOKUP($A241,基指!$B$6:$M$196,3,0),"")</f>
        <v/>
      </c>
      <c r="M241" s="463" t="str">
        <f>IFERROR(VLOOKUP($A241,基指!$B$6:$M$196,3,0),"")</f>
        <v/>
      </c>
      <c r="N241" s="463" t="str">
        <f>IFERROR(VLOOKUP($A241,基指!$B$6:$M$196,3,0),"")</f>
        <v/>
      </c>
      <c r="O241" s="464" t="str">
        <f>IFERROR(VLOOKUP($A241,基指!$B$6:$M$196,3,0),"")</f>
        <v/>
      </c>
    </row>
    <row r="242" spans="1:15" ht="15" customHeight="1" x14ac:dyDescent="0.15">
      <c r="A242" s="53">
        <f t="shared" si="31"/>
        <v>74</v>
      </c>
      <c r="B242" s="51" t="str">
        <f>IFERROR(VLOOKUP($A242,基指!$B$6:$M$196,9,0),"")</f>
        <v>知事指定</v>
      </c>
      <c r="C242" s="49" t="str">
        <f t="shared" si="30"/>
        <v/>
      </c>
      <c r="D242" s="67" t="str">
        <f>IFERROR(VLOOKUP($A242,基指!$B$6:$M$196,11,0),"")</f>
        <v>兵庫県</v>
      </c>
      <c r="E242" s="463" t="str">
        <f>IFERROR(VLOOKUP($A242,基指!$B$6:$M$196,12,0),"")</f>
        <v>株式会社兵庫確認検査機構</v>
      </c>
      <c r="F242" s="463" t="str">
        <f>IFERROR(VLOOKUP($A242,基指!$B$6:$M$196,3,0),"")</f>
        <v/>
      </c>
      <c r="G242" s="463" t="str">
        <f>IFERROR(VLOOKUP($A242,基指!$B$6:$M$196,3,0),"")</f>
        <v/>
      </c>
      <c r="H242" s="463" t="str">
        <f>IFERROR(VLOOKUP($A242,基指!$B$6:$M$196,3,0),"")</f>
        <v/>
      </c>
      <c r="I242" s="463" t="str">
        <f>IFERROR(VLOOKUP($A242,基指!$B$6:$M$196,3,0),"")</f>
        <v/>
      </c>
      <c r="J242" s="463" t="str">
        <f>IFERROR(VLOOKUP($A242,基指!$B$6:$M$196,3,0),"")</f>
        <v/>
      </c>
      <c r="K242" s="463" t="str">
        <f>IFERROR(VLOOKUP($A242,基指!$B$6:$M$196,3,0),"")</f>
        <v/>
      </c>
      <c r="L242" s="463" t="str">
        <f>IFERROR(VLOOKUP($A242,基指!$B$6:$M$196,3,0),"")</f>
        <v/>
      </c>
      <c r="M242" s="463" t="str">
        <f>IFERROR(VLOOKUP($A242,基指!$B$6:$M$196,3,0),"")</f>
        <v/>
      </c>
      <c r="N242" s="463" t="str">
        <f>IFERROR(VLOOKUP($A242,基指!$B$6:$M$196,3,0),"")</f>
        <v/>
      </c>
      <c r="O242" s="464" t="str">
        <f>IFERROR(VLOOKUP($A242,基指!$B$6:$M$196,3,0),"")</f>
        <v/>
      </c>
    </row>
    <row r="243" spans="1:15" ht="15" customHeight="1" x14ac:dyDescent="0.15">
      <c r="A243" s="53">
        <f t="shared" si="31"/>
        <v>75</v>
      </c>
      <c r="B243" s="51" t="str">
        <f>IFERROR(VLOOKUP($A243,基指!$B$6:$M$196,9,0),"")</f>
        <v>知事指定</v>
      </c>
      <c r="C243" s="49" t="str">
        <f t="shared" si="30"/>
        <v/>
      </c>
      <c r="D243" s="67" t="str">
        <f>IFERROR(VLOOKUP($A243,基指!$B$6:$M$196,11,0),"")</f>
        <v>広島県</v>
      </c>
      <c r="E243" s="463" t="str">
        <f>IFERROR(VLOOKUP($A243,基指!$B$6:$M$196,12,0),"")</f>
        <v>株式会社広島建築住宅センター</v>
      </c>
      <c r="F243" s="463" t="str">
        <f>IFERROR(VLOOKUP($A243,基指!$B$6:$M$196,3,0),"")</f>
        <v/>
      </c>
      <c r="G243" s="463" t="str">
        <f>IFERROR(VLOOKUP($A243,基指!$B$6:$M$196,3,0),"")</f>
        <v/>
      </c>
      <c r="H243" s="463" t="str">
        <f>IFERROR(VLOOKUP($A243,基指!$B$6:$M$196,3,0),"")</f>
        <v/>
      </c>
      <c r="I243" s="463" t="str">
        <f>IFERROR(VLOOKUP($A243,基指!$B$6:$M$196,3,0),"")</f>
        <v/>
      </c>
      <c r="J243" s="463" t="str">
        <f>IFERROR(VLOOKUP($A243,基指!$B$6:$M$196,3,0),"")</f>
        <v/>
      </c>
      <c r="K243" s="463" t="str">
        <f>IFERROR(VLOOKUP($A243,基指!$B$6:$M$196,3,0),"")</f>
        <v/>
      </c>
      <c r="L243" s="463" t="str">
        <f>IFERROR(VLOOKUP($A243,基指!$B$6:$M$196,3,0),"")</f>
        <v/>
      </c>
      <c r="M243" s="463" t="str">
        <f>IFERROR(VLOOKUP($A243,基指!$B$6:$M$196,3,0),"")</f>
        <v/>
      </c>
      <c r="N243" s="463" t="str">
        <f>IFERROR(VLOOKUP($A243,基指!$B$6:$M$196,3,0),"")</f>
        <v/>
      </c>
      <c r="O243" s="464" t="str">
        <f>IFERROR(VLOOKUP($A243,基指!$B$6:$M$196,3,0),"")</f>
        <v/>
      </c>
    </row>
    <row r="244" spans="1:15" ht="15" customHeight="1" x14ac:dyDescent="0.15">
      <c r="A244" s="53">
        <f t="shared" si="31"/>
        <v>76</v>
      </c>
      <c r="B244" s="51" t="str">
        <f>IFERROR(VLOOKUP($A244,基指!$B$6:$M$196,9,0),"")</f>
        <v>知事指定</v>
      </c>
      <c r="C244" s="49" t="str">
        <f t="shared" si="30"/>
        <v/>
      </c>
      <c r="D244" s="67" t="str">
        <f>IFERROR(VLOOKUP($A244,基指!$B$6:$M$196,11,0),"")</f>
        <v>高知県</v>
      </c>
      <c r="E244" s="463" t="str">
        <f>IFERROR(VLOOKUP($A244,基指!$B$6:$M$196,12,0),"")</f>
        <v>公益社団法人高知県建設技術公社</v>
      </c>
      <c r="F244" s="463" t="str">
        <f>IFERROR(VLOOKUP($A244,基指!$B$6:$M$196,3,0),"")</f>
        <v/>
      </c>
      <c r="G244" s="463" t="str">
        <f>IFERROR(VLOOKUP($A244,基指!$B$6:$M$196,3,0),"")</f>
        <v/>
      </c>
      <c r="H244" s="463" t="str">
        <f>IFERROR(VLOOKUP($A244,基指!$B$6:$M$196,3,0),"")</f>
        <v/>
      </c>
      <c r="I244" s="463" t="str">
        <f>IFERROR(VLOOKUP($A244,基指!$B$6:$M$196,3,0),"")</f>
        <v/>
      </c>
      <c r="J244" s="463" t="str">
        <f>IFERROR(VLOOKUP($A244,基指!$B$6:$M$196,3,0),"")</f>
        <v/>
      </c>
      <c r="K244" s="463" t="str">
        <f>IFERROR(VLOOKUP($A244,基指!$B$6:$M$196,3,0),"")</f>
        <v/>
      </c>
      <c r="L244" s="463" t="str">
        <f>IFERROR(VLOOKUP($A244,基指!$B$6:$M$196,3,0),"")</f>
        <v/>
      </c>
      <c r="M244" s="463" t="str">
        <f>IFERROR(VLOOKUP($A244,基指!$B$6:$M$196,3,0),"")</f>
        <v/>
      </c>
      <c r="N244" s="463" t="str">
        <f>IFERROR(VLOOKUP($A244,基指!$B$6:$M$196,3,0),"")</f>
        <v/>
      </c>
      <c r="O244" s="464" t="str">
        <f>IFERROR(VLOOKUP($A244,基指!$B$6:$M$196,3,0),"")</f>
        <v/>
      </c>
    </row>
    <row r="245" spans="1:15" ht="15" customHeight="1" x14ac:dyDescent="0.15">
      <c r="A245" s="53">
        <f t="shared" si="31"/>
        <v>77</v>
      </c>
      <c r="B245" s="51" t="str">
        <f>IFERROR(VLOOKUP($A245,基指!$B$6:$M$196,9,0),"")</f>
        <v>知事指定</v>
      </c>
      <c r="C245" s="49" t="str">
        <f t="shared" si="30"/>
        <v/>
      </c>
      <c r="D245" s="67" t="str">
        <f>IFERROR(VLOOKUP($A245,基指!$B$6:$M$196,11,0),"")</f>
        <v>福岡県</v>
      </c>
      <c r="E245" s="463" t="str">
        <f>IFERROR(VLOOKUP($A245,基指!$B$6:$M$196,12,0),"")</f>
        <v>一般財団法人福岡県建築住宅センター</v>
      </c>
      <c r="F245" s="463" t="str">
        <f>IFERROR(VLOOKUP($A245,基指!$B$6:$M$196,3,0),"")</f>
        <v/>
      </c>
      <c r="G245" s="463" t="str">
        <f>IFERROR(VLOOKUP($A245,基指!$B$6:$M$196,3,0),"")</f>
        <v/>
      </c>
      <c r="H245" s="463" t="str">
        <f>IFERROR(VLOOKUP($A245,基指!$B$6:$M$196,3,0),"")</f>
        <v/>
      </c>
      <c r="I245" s="463" t="str">
        <f>IFERROR(VLOOKUP($A245,基指!$B$6:$M$196,3,0),"")</f>
        <v/>
      </c>
      <c r="J245" s="463" t="str">
        <f>IFERROR(VLOOKUP($A245,基指!$B$6:$M$196,3,0),"")</f>
        <v/>
      </c>
      <c r="K245" s="463" t="str">
        <f>IFERROR(VLOOKUP($A245,基指!$B$6:$M$196,3,0),"")</f>
        <v/>
      </c>
      <c r="L245" s="463" t="str">
        <f>IFERROR(VLOOKUP($A245,基指!$B$6:$M$196,3,0),"")</f>
        <v/>
      </c>
      <c r="M245" s="463" t="str">
        <f>IFERROR(VLOOKUP($A245,基指!$B$6:$M$196,3,0),"")</f>
        <v/>
      </c>
      <c r="N245" s="463" t="str">
        <f>IFERROR(VLOOKUP($A245,基指!$B$6:$M$196,3,0),"")</f>
        <v/>
      </c>
      <c r="O245" s="464" t="str">
        <f>IFERROR(VLOOKUP($A245,基指!$B$6:$M$196,3,0),"")</f>
        <v/>
      </c>
    </row>
    <row r="246" spans="1:15" ht="15" customHeight="1" x14ac:dyDescent="0.15">
      <c r="A246" s="53">
        <f t="shared" si="31"/>
        <v>78</v>
      </c>
      <c r="B246" s="51" t="str">
        <f>IFERROR(VLOOKUP($A246,基指!$B$6:$M$196,9,0),"")</f>
        <v>知事指定</v>
      </c>
      <c r="C246" s="49" t="str">
        <f t="shared" si="30"/>
        <v/>
      </c>
      <c r="D246" s="67" t="str">
        <f>IFERROR(VLOOKUP($A246,基指!$B$6:$M$196,11,0),"")</f>
        <v>佐賀県</v>
      </c>
      <c r="E246" s="463" t="str">
        <f>IFERROR(VLOOKUP($A246,基指!$B$6:$M$196,12,0),"")</f>
        <v>公益財団法人佐賀県建設技術支援機構</v>
      </c>
      <c r="F246" s="463" t="str">
        <f>IFERROR(VLOOKUP($A246,基指!$B$6:$M$196,3,0),"")</f>
        <v/>
      </c>
      <c r="G246" s="463" t="str">
        <f>IFERROR(VLOOKUP($A246,基指!$B$6:$M$196,3,0),"")</f>
        <v/>
      </c>
      <c r="H246" s="463" t="str">
        <f>IFERROR(VLOOKUP($A246,基指!$B$6:$M$196,3,0),"")</f>
        <v/>
      </c>
      <c r="I246" s="463" t="str">
        <f>IFERROR(VLOOKUP($A246,基指!$B$6:$M$196,3,0),"")</f>
        <v/>
      </c>
      <c r="J246" s="463" t="str">
        <f>IFERROR(VLOOKUP($A246,基指!$B$6:$M$196,3,0),"")</f>
        <v/>
      </c>
      <c r="K246" s="463" t="str">
        <f>IFERROR(VLOOKUP($A246,基指!$B$6:$M$196,3,0),"")</f>
        <v/>
      </c>
      <c r="L246" s="463" t="str">
        <f>IFERROR(VLOOKUP($A246,基指!$B$6:$M$196,3,0),"")</f>
        <v/>
      </c>
      <c r="M246" s="463" t="str">
        <f>IFERROR(VLOOKUP($A246,基指!$B$6:$M$196,3,0),"")</f>
        <v/>
      </c>
      <c r="N246" s="463" t="str">
        <f>IFERROR(VLOOKUP($A246,基指!$B$6:$M$196,3,0),"")</f>
        <v/>
      </c>
      <c r="O246" s="464" t="str">
        <f>IFERROR(VLOOKUP($A246,基指!$B$6:$M$196,3,0),"")</f>
        <v/>
      </c>
    </row>
    <row r="247" spans="1:15" ht="15" customHeight="1" x14ac:dyDescent="0.15">
      <c r="A247" s="53">
        <f t="shared" si="31"/>
        <v>79</v>
      </c>
      <c r="B247" s="51" t="str">
        <f>IFERROR(VLOOKUP($A247,基指!$B$6:$M$196,9,0),"")</f>
        <v>知事指定</v>
      </c>
      <c r="C247" s="49" t="str">
        <f t="shared" si="30"/>
        <v/>
      </c>
      <c r="D247" s="67" t="str">
        <f>IFERROR(VLOOKUP($A247,基指!$B$6:$M$196,11,0),"")</f>
        <v>熊本県</v>
      </c>
      <c r="E247" s="463" t="str">
        <f>IFERROR(VLOOKUP($A247,基指!$B$6:$M$196,12,0),"")</f>
        <v>一般財団法人熊本建築審査センター</v>
      </c>
      <c r="F247" s="463" t="str">
        <f>IFERROR(VLOOKUP($A247,基指!$B$6:$M$196,3,0),"")</f>
        <v/>
      </c>
      <c r="G247" s="463" t="str">
        <f>IFERROR(VLOOKUP($A247,基指!$B$6:$M$196,3,0),"")</f>
        <v/>
      </c>
      <c r="H247" s="463" t="str">
        <f>IFERROR(VLOOKUP($A247,基指!$B$6:$M$196,3,0),"")</f>
        <v/>
      </c>
      <c r="I247" s="463" t="str">
        <f>IFERROR(VLOOKUP($A247,基指!$B$6:$M$196,3,0),"")</f>
        <v/>
      </c>
      <c r="J247" s="463" t="str">
        <f>IFERROR(VLOOKUP($A247,基指!$B$6:$M$196,3,0),"")</f>
        <v/>
      </c>
      <c r="K247" s="463" t="str">
        <f>IFERROR(VLOOKUP($A247,基指!$B$6:$M$196,3,0),"")</f>
        <v/>
      </c>
      <c r="L247" s="463" t="str">
        <f>IFERROR(VLOOKUP($A247,基指!$B$6:$M$196,3,0),"")</f>
        <v/>
      </c>
      <c r="M247" s="463" t="str">
        <f>IFERROR(VLOOKUP($A247,基指!$B$6:$M$196,3,0),"")</f>
        <v/>
      </c>
      <c r="N247" s="463" t="str">
        <f>IFERROR(VLOOKUP($A247,基指!$B$6:$M$196,3,0),"")</f>
        <v/>
      </c>
      <c r="O247" s="464" t="str">
        <f>IFERROR(VLOOKUP($A247,基指!$B$6:$M$196,3,0),"")</f>
        <v/>
      </c>
    </row>
    <row r="248" spans="1:15" ht="15" customHeight="1" x14ac:dyDescent="0.15">
      <c r="A248" s="53">
        <f t="shared" si="31"/>
        <v>80</v>
      </c>
      <c r="B248" s="51" t="str">
        <f>IFERROR(VLOOKUP($A248,基指!$B$6:$M$196,9,0),"")</f>
        <v>知事指定</v>
      </c>
      <c r="C248" s="49" t="str">
        <f t="shared" si="30"/>
        <v/>
      </c>
      <c r="D248" s="67" t="str">
        <f>IFERROR(VLOOKUP($A248,基指!$B$6:$M$196,11,0),"")</f>
        <v>大分県</v>
      </c>
      <c r="E248" s="463" t="str">
        <f>IFERROR(VLOOKUP($A248,基指!$B$6:$M$196,12,0),"")</f>
        <v>一般財団法人大分県建築住宅センター</v>
      </c>
      <c r="F248" s="463" t="str">
        <f>IFERROR(VLOOKUP($A248,基指!$B$6:$M$196,3,0),"")</f>
        <v/>
      </c>
      <c r="G248" s="463" t="str">
        <f>IFERROR(VLOOKUP($A248,基指!$B$6:$M$196,3,0),"")</f>
        <v/>
      </c>
      <c r="H248" s="463" t="str">
        <f>IFERROR(VLOOKUP($A248,基指!$B$6:$M$196,3,0),"")</f>
        <v/>
      </c>
      <c r="I248" s="463" t="str">
        <f>IFERROR(VLOOKUP($A248,基指!$B$6:$M$196,3,0),"")</f>
        <v/>
      </c>
      <c r="J248" s="463" t="str">
        <f>IFERROR(VLOOKUP($A248,基指!$B$6:$M$196,3,0),"")</f>
        <v/>
      </c>
      <c r="K248" s="463" t="str">
        <f>IFERROR(VLOOKUP($A248,基指!$B$6:$M$196,3,0),"")</f>
        <v/>
      </c>
      <c r="L248" s="463" t="str">
        <f>IFERROR(VLOOKUP($A248,基指!$B$6:$M$196,3,0),"")</f>
        <v/>
      </c>
      <c r="M248" s="463" t="str">
        <f>IFERROR(VLOOKUP($A248,基指!$B$6:$M$196,3,0),"")</f>
        <v/>
      </c>
      <c r="N248" s="463" t="str">
        <f>IFERROR(VLOOKUP($A248,基指!$B$6:$M$196,3,0),"")</f>
        <v/>
      </c>
      <c r="O248" s="464" t="str">
        <f>IFERROR(VLOOKUP($A248,基指!$B$6:$M$196,3,0),"")</f>
        <v/>
      </c>
    </row>
    <row r="249" spans="1:15" ht="15" customHeight="1" x14ac:dyDescent="0.15">
      <c r="A249" s="53">
        <f t="shared" si="31"/>
        <v>81</v>
      </c>
      <c r="B249" s="51" t="str">
        <f>IFERROR(VLOOKUP($A249,基指!$B$6:$M$196,9,0),"")</f>
        <v>知事指定</v>
      </c>
      <c r="C249" s="49" t="str">
        <f t="shared" si="30"/>
        <v/>
      </c>
      <c r="D249" s="67" t="str">
        <f>IFERROR(VLOOKUP($A249,基指!$B$6:$M$196,11,0),"")</f>
        <v>鹿児島県</v>
      </c>
      <c r="E249" s="463" t="str">
        <f>IFERROR(VLOOKUP($A249,基指!$B$6:$M$196,12,0),"")</f>
        <v>公益財団法人鹿児島県住宅・建築総合センター</v>
      </c>
      <c r="F249" s="463" t="str">
        <f>IFERROR(VLOOKUP($A249,基指!$B$6:$M$196,3,0),"")</f>
        <v/>
      </c>
      <c r="G249" s="463" t="str">
        <f>IFERROR(VLOOKUP($A249,基指!$B$6:$M$196,3,0),"")</f>
        <v/>
      </c>
      <c r="H249" s="463" t="str">
        <f>IFERROR(VLOOKUP($A249,基指!$B$6:$M$196,3,0),"")</f>
        <v/>
      </c>
      <c r="I249" s="463" t="str">
        <f>IFERROR(VLOOKUP($A249,基指!$B$6:$M$196,3,0),"")</f>
        <v/>
      </c>
      <c r="J249" s="463" t="str">
        <f>IFERROR(VLOOKUP($A249,基指!$B$6:$M$196,3,0),"")</f>
        <v/>
      </c>
      <c r="K249" s="463" t="str">
        <f>IFERROR(VLOOKUP($A249,基指!$B$6:$M$196,3,0),"")</f>
        <v/>
      </c>
      <c r="L249" s="463" t="str">
        <f>IFERROR(VLOOKUP($A249,基指!$B$6:$M$196,3,0),"")</f>
        <v/>
      </c>
      <c r="M249" s="463" t="str">
        <f>IFERROR(VLOOKUP($A249,基指!$B$6:$M$196,3,0),"")</f>
        <v/>
      </c>
      <c r="N249" s="463" t="str">
        <f>IFERROR(VLOOKUP($A249,基指!$B$6:$M$196,3,0),"")</f>
        <v/>
      </c>
      <c r="O249" s="464" t="str">
        <f>IFERROR(VLOOKUP($A249,基指!$B$6:$M$196,3,0),"")</f>
        <v/>
      </c>
    </row>
    <row r="250" spans="1:15" ht="15" customHeight="1" x14ac:dyDescent="0.15">
      <c r="A250" s="53">
        <f t="shared" si="31"/>
        <v>82</v>
      </c>
      <c r="B250" s="51" t="str">
        <f>IFERROR(VLOOKUP($A250,基指!$B$6:$M$196,9,0),"")</f>
        <v>知事指定</v>
      </c>
      <c r="C250" s="49" t="str">
        <f t="shared" si="30"/>
        <v/>
      </c>
      <c r="D250" s="67" t="str">
        <f>IFERROR(VLOOKUP($A250,基指!$B$6:$M$196,11,0),"")</f>
        <v>沖縄県</v>
      </c>
      <c r="E250" s="463" t="str">
        <f>IFERROR(VLOOKUP($A250,基指!$B$6:$M$196,12,0),"")</f>
        <v>公益財団法人沖縄県建設技術センター</v>
      </c>
      <c r="F250" s="463">
        <f>IFERROR(VLOOKUP($A250,基指!$B$6:$M$196,3,0),"")</f>
        <v>18</v>
      </c>
      <c r="G250" s="463">
        <f>IFERROR(VLOOKUP($A250,基指!$B$6:$M$196,3,0),"")</f>
        <v>18</v>
      </c>
      <c r="H250" s="463">
        <f>IFERROR(VLOOKUP($A250,基指!$B$6:$M$196,3,0),"")</f>
        <v>18</v>
      </c>
      <c r="I250" s="463">
        <f>IFERROR(VLOOKUP($A250,基指!$B$6:$M$196,3,0),"")</f>
        <v>18</v>
      </c>
      <c r="J250" s="463">
        <f>IFERROR(VLOOKUP($A250,基指!$B$6:$M$196,3,0),"")</f>
        <v>18</v>
      </c>
      <c r="K250" s="463">
        <f>IFERROR(VLOOKUP($A250,基指!$B$6:$M$196,3,0),"")</f>
        <v>18</v>
      </c>
      <c r="L250" s="463">
        <f>IFERROR(VLOOKUP($A250,基指!$B$6:$M$196,3,0),"")</f>
        <v>18</v>
      </c>
      <c r="M250" s="463">
        <f>IFERROR(VLOOKUP($A250,基指!$B$6:$M$196,3,0),"")</f>
        <v>18</v>
      </c>
      <c r="N250" s="463">
        <f>IFERROR(VLOOKUP($A250,基指!$B$6:$M$196,3,0),"")</f>
        <v>18</v>
      </c>
      <c r="O250" s="464">
        <f>IFERROR(VLOOKUP($A250,基指!$B$6:$M$196,3,0),"")</f>
        <v>18</v>
      </c>
    </row>
    <row r="251" spans="1:15" ht="15" customHeight="1" x14ac:dyDescent="0.15">
      <c r="A251" s="53">
        <f t="shared" si="31"/>
        <v>83</v>
      </c>
      <c r="B251" s="51" t="str">
        <f>IFERROR(VLOOKUP($A251,基指!$B$6:$M$196,9,0),"")</f>
        <v>その他</v>
      </c>
      <c r="C251" s="49" t="str">
        <f t="shared" si="30"/>
        <v>その他</v>
      </c>
      <c r="D251" s="67" t="str">
        <f>IFERROR(VLOOKUP($A251,基指!$B$6:$M$196,11,0),"")</f>
        <v>北海道</v>
      </c>
      <c r="E251" s="463" t="str">
        <f>IFERROR(VLOOKUP($A251,基指!$B$6:$M$196,12,0),"")</f>
        <v>地方独立行政法人北海道立総合研究機構</v>
      </c>
      <c r="F251" s="463" t="str">
        <f>IFERROR(VLOOKUP($A251,基指!$B$6:$M$196,3,0),"")</f>
        <v/>
      </c>
      <c r="G251" s="463" t="str">
        <f>IFERROR(VLOOKUP($A251,基指!$B$6:$M$196,3,0),"")</f>
        <v/>
      </c>
      <c r="H251" s="463" t="str">
        <f>IFERROR(VLOOKUP($A251,基指!$B$6:$M$196,3,0),"")</f>
        <v/>
      </c>
      <c r="I251" s="463" t="str">
        <f>IFERROR(VLOOKUP($A251,基指!$B$6:$M$196,3,0),"")</f>
        <v/>
      </c>
      <c r="J251" s="463" t="str">
        <f>IFERROR(VLOOKUP($A251,基指!$B$6:$M$196,3,0),"")</f>
        <v/>
      </c>
      <c r="K251" s="463" t="str">
        <f>IFERROR(VLOOKUP($A251,基指!$B$6:$M$196,3,0),"")</f>
        <v/>
      </c>
      <c r="L251" s="463" t="str">
        <f>IFERROR(VLOOKUP($A251,基指!$B$6:$M$196,3,0),"")</f>
        <v/>
      </c>
      <c r="M251" s="463" t="str">
        <f>IFERROR(VLOOKUP($A251,基指!$B$6:$M$196,3,0),"")</f>
        <v/>
      </c>
      <c r="N251" s="463" t="str">
        <f>IFERROR(VLOOKUP($A251,基指!$B$6:$M$196,3,0),"")</f>
        <v/>
      </c>
      <c r="O251" s="464" t="str">
        <f>IFERROR(VLOOKUP($A251,基指!$B$6:$M$196,3,0),"")</f>
        <v/>
      </c>
    </row>
    <row r="252" spans="1:15" ht="15" customHeight="1" x14ac:dyDescent="0.15">
      <c r="A252" s="53">
        <f t="shared" ref="A252:A268" si="32">A251+1</f>
        <v>84</v>
      </c>
      <c r="B252" s="51" t="str">
        <f>IFERROR(VLOOKUP($A252,基指!$B$6:$M$196,9,0),"")</f>
        <v>その他</v>
      </c>
      <c r="C252" s="49" t="str">
        <f t="shared" si="30"/>
        <v/>
      </c>
      <c r="D252" s="67" t="str">
        <f>IFERROR(VLOOKUP($A252,基指!$B$6:$M$196,11,0),"")</f>
        <v>栃木県</v>
      </c>
      <c r="E252" s="463" t="str">
        <f>IFERROR(VLOOKUP($A252,基指!$B$6:$M$196,12,0),"")</f>
        <v>公益財団法人とちぎ建設技術センター</v>
      </c>
      <c r="F252" s="463" t="str">
        <f>IFERROR(VLOOKUP($A252,基指!$B$6:$M$196,3,0),"")</f>
        <v/>
      </c>
      <c r="G252" s="463" t="str">
        <f>IFERROR(VLOOKUP($A252,基指!$B$6:$M$196,3,0),"")</f>
        <v/>
      </c>
      <c r="H252" s="463" t="str">
        <f>IFERROR(VLOOKUP($A252,基指!$B$6:$M$196,3,0),"")</f>
        <v/>
      </c>
      <c r="I252" s="463" t="str">
        <f>IFERROR(VLOOKUP($A252,基指!$B$6:$M$196,3,0),"")</f>
        <v/>
      </c>
      <c r="J252" s="463" t="str">
        <f>IFERROR(VLOOKUP($A252,基指!$B$6:$M$196,3,0),"")</f>
        <v/>
      </c>
      <c r="K252" s="463" t="str">
        <f>IFERROR(VLOOKUP($A252,基指!$B$6:$M$196,3,0),"")</f>
        <v/>
      </c>
      <c r="L252" s="463" t="str">
        <f>IFERROR(VLOOKUP($A252,基指!$B$6:$M$196,3,0),"")</f>
        <v/>
      </c>
      <c r="M252" s="463" t="str">
        <f>IFERROR(VLOOKUP($A252,基指!$B$6:$M$196,3,0),"")</f>
        <v/>
      </c>
      <c r="N252" s="463" t="str">
        <f>IFERROR(VLOOKUP($A252,基指!$B$6:$M$196,3,0),"")</f>
        <v/>
      </c>
      <c r="O252" s="464" t="str">
        <f>IFERROR(VLOOKUP($A252,基指!$B$6:$M$196,3,0),"")</f>
        <v/>
      </c>
    </row>
    <row r="253" spans="1:15" ht="15" customHeight="1" x14ac:dyDescent="0.15">
      <c r="A253" s="53">
        <f t="shared" si="32"/>
        <v>85</v>
      </c>
      <c r="B253" s="51" t="str">
        <f>IFERROR(VLOOKUP($A253,基指!$B$6:$M$196,9,0),"")</f>
        <v>その他</v>
      </c>
      <c r="C253" s="49" t="str">
        <f t="shared" si="30"/>
        <v/>
      </c>
      <c r="D253" s="67" t="str">
        <f>IFERROR(VLOOKUP($A253,基指!$B$6:$M$196,11,0),"")</f>
        <v>東京都</v>
      </c>
      <c r="E253" s="463" t="str">
        <f>IFERROR(VLOOKUP($A253,基指!$B$6:$M$196,12,0),"")</f>
        <v>株式会社建築構造センター</v>
      </c>
      <c r="F253" s="463" t="str">
        <f>IFERROR(VLOOKUP($A253,基指!$B$6:$M$196,3,0),"")</f>
        <v/>
      </c>
      <c r="G253" s="463" t="str">
        <f>IFERROR(VLOOKUP($A253,基指!$B$6:$M$196,3,0),"")</f>
        <v/>
      </c>
      <c r="H253" s="463" t="str">
        <f>IFERROR(VLOOKUP($A253,基指!$B$6:$M$196,3,0),"")</f>
        <v/>
      </c>
      <c r="I253" s="463" t="str">
        <f>IFERROR(VLOOKUP($A253,基指!$B$6:$M$196,3,0),"")</f>
        <v/>
      </c>
      <c r="J253" s="463" t="str">
        <f>IFERROR(VLOOKUP($A253,基指!$B$6:$M$196,3,0),"")</f>
        <v/>
      </c>
      <c r="K253" s="463" t="str">
        <f>IFERROR(VLOOKUP($A253,基指!$B$6:$M$196,3,0),"")</f>
        <v/>
      </c>
      <c r="L253" s="463" t="str">
        <f>IFERROR(VLOOKUP($A253,基指!$B$6:$M$196,3,0),"")</f>
        <v/>
      </c>
      <c r="M253" s="463" t="str">
        <f>IFERROR(VLOOKUP($A253,基指!$B$6:$M$196,3,0),"")</f>
        <v/>
      </c>
      <c r="N253" s="463" t="str">
        <f>IFERROR(VLOOKUP($A253,基指!$B$6:$M$196,3,0),"")</f>
        <v/>
      </c>
      <c r="O253" s="464" t="str">
        <f>IFERROR(VLOOKUP($A253,基指!$B$6:$M$196,3,0),"")</f>
        <v/>
      </c>
    </row>
    <row r="254" spans="1:15" ht="15" customHeight="1" x14ac:dyDescent="0.15">
      <c r="A254" s="53">
        <f t="shared" si="32"/>
        <v>86</v>
      </c>
      <c r="B254" s="51" t="str">
        <f>IFERROR(VLOOKUP($A254,基指!$B$6:$M$196,9,0),"")</f>
        <v>その他</v>
      </c>
      <c r="C254" s="49" t="str">
        <f t="shared" si="30"/>
        <v/>
      </c>
      <c r="D254" s="67" t="str">
        <f>IFERROR(VLOOKUP($A254,基指!$B$6:$M$196,11,0),"")</f>
        <v>東京都</v>
      </c>
      <c r="E254" s="463" t="str">
        <f>IFERROR(VLOOKUP($A254,基指!$B$6:$M$196,12,0),"")</f>
        <v>一般財団法人日本建築防災協会</v>
      </c>
      <c r="F254" s="463" t="str">
        <f>IFERROR(VLOOKUP($A254,基指!$B$6:$M$196,3,0),"")</f>
        <v/>
      </c>
      <c r="G254" s="463" t="str">
        <f>IFERROR(VLOOKUP($A254,基指!$B$6:$M$196,3,0),"")</f>
        <v/>
      </c>
      <c r="H254" s="463" t="str">
        <f>IFERROR(VLOOKUP($A254,基指!$B$6:$M$196,3,0),"")</f>
        <v/>
      </c>
      <c r="I254" s="463" t="str">
        <f>IFERROR(VLOOKUP($A254,基指!$B$6:$M$196,3,0),"")</f>
        <v/>
      </c>
      <c r="J254" s="463" t="str">
        <f>IFERROR(VLOOKUP($A254,基指!$B$6:$M$196,3,0),"")</f>
        <v/>
      </c>
      <c r="K254" s="463" t="str">
        <f>IFERROR(VLOOKUP($A254,基指!$B$6:$M$196,3,0),"")</f>
        <v/>
      </c>
      <c r="L254" s="463" t="str">
        <f>IFERROR(VLOOKUP($A254,基指!$B$6:$M$196,3,0),"")</f>
        <v/>
      </c>
      <c r="M254" s="463" t="str">
        <f>IFERROR(VLOOKUP($A254,基指!$B$6:$M$196,3,0),"")</f>
        <v/>
      </c>
      <c r="N254" s="463" t="str">
        <f>IFERROR(VLOOKUP($A254,基指!$B$6:$M$196,3,0),"")</f>
        <v/>
      </c>
      <c r="O254" s="464" t="str">
        <f>IFERROR(VLOOKUP($A254,基指!$B$6:$M$196,3,0),"")</f>
        <v/>
      </c>
    </row>
    <row r="255" spans="1:15" ht="15" customHeight="1" x14ac:dyDescent="0.15">
      <c r="A255" s="53">
        <f t="shared" si="32"/>
        <v>87</v>
      </c>
      <c r="B255" s="51" t="str">
        <f>IFERROR(VLOOKUP($A255,基指!$B$6:$M$196,9,0),"")</f>
        <v>その他</v>
      </c>
      <c r="C255" s="49" t="str">
        <f t="shared" si="30"/>
        <v/>
      </c>
      <c r="D255" s="67" t="str">
        <f>IFERROR(VLOOKUP($A255,基指!$B$6:$M$196,11,0),"")</f>
        <v>静岡県</v>
      </c>
      <c r="E255" s="463" t="str">
        <f>IFERROR(VLOOKUP($A255,基指!$B$6:$M$196,12,0),"")</f>
        <v>特定非営利活動法人静岡県建築技術安心支援センター</v>
      </c>
      <c r="F255" s="463" t="str">
        <f>IFERROR(VLOOKUP($A255,基指!$B$6:$M$196,3,0),"")</f>
        <v/>
      </c>
      <c r="G255" s="463" t="str">
        <f>IFERROR(VLOOKUP($A255,基指!$B$6:$M$196,3,0),"")</f>
        <v/>
      </c>
      <c r="H255" s="463" t="str">
        <f>IFERROR(VLOOKUP($A255,基指!$B$6:$M$196,3,0),"")</f>
        <v/>
      </c>
      <c r="I255" s="463" t="str">
        <f>IFERROR(VLOOKUP($A255,基指!$B$6:$M$196,3,0),"")</f>
        <v/>
      </c>
      <c r="J255" s="463" t="str">
        <f>IFERROR(VLOOKUP($A255,基指!$B$6:$M$196,3,0),"")</f>
        <v/>
      </c>
      <c r="K255" s="463" t="str">
        <f>IFERROR(VLOOKUP($A255,基指!$B$6:$M$196,3,0),"")</f>
        <v/>
      </c>
      <c r="L255" s="463" t="str">
        <f>IFERROR(VLOOKUP($A255,基指!$B$6:$M$196,3,0),"")</f>
        <v/>
      </c>
      <c r="M255" s="463" t="str">
        <f>IFERROR(VLOOKUP($A255,基指!$B$6:$M$196,3,0),"")</f>
        <v/>
      </c>
      <c r="N255" s="463" t="str">
        <f>IFERROR(VLOOKUP($A255,基指!$B$6:$M$196,3,0),"")</f>
        <v/>
      </c>
      <c r="O255" s="464" t="str">
        <f>IFERROR(VLOOKUP($A255,基指!$B$6:$M$196,3,0),"")</f>
        <v/>
      </c>
    </row>
    <row r="256" spans="1:15" ht="15" customHeight="1" x14ac:dyDescent="0.15">
      <c r="A256" s="53">
        <f t="shared" si="32"/>
        <v>88</v>
      </c>
      <c r="B256" s="51" t="str">
        <f>IFERROR(VLOOKUP($A256,基指!$B$6:$M$196,9,0),"")</f>
        <v/>
      </c>
      <c r="C256" s="49" t="str">
        <f t="shared" si="30"/>
        <v/>
      </c>
      <c r="D256" s="67" t="str">
        <f>IFERROR(VLOOKUP($A256,基指!$B$6:$M$196,11,0),"")</f>
        <v/>
      </c>
      <c r="E256" s="463" t="str">
        <f>IFERROR(VLOOKUP($A256,基指!$B$6:$M$196,12,0),"")</f>
        <v/>
      </c>
      <c r="F256" s="463" t="str">
        <f>IFERROR(VLOOKUP($A256,基指!$B$6:$M$196,3,0),"")</f>
        <v/>
      </c>
      <c r="G256" s="463" t="str">
        <f>IFERROR(VLOOKUP($A256,基指!$B$6:$M$196,3,0),"")</f>
        <v/>
      </c>
      <c r="H256" s="463" t="str">
        <f>IFERROR(VLOOKUP($A256,基指!$B$6:$M$196,3,0),"")</f>
        <v/>
      </c>
      <c r="I256" s="463" t="str">
        <f>IFERROR(VLOOKUP($A256,基指!$B$6:$M$196,3,0),"")</f>
        <v/>
      </c>
      <c r="J256" s="463" t="str">
        <f>IFERROR(VLOOKUP($A256,基指!$B$6:$M$196,3,0),"")</f>
        <v/>
      </c>
      <c r="K256" s="463" t="str">
        <f>IFERROR(VLOOKUP($A256,基指!$B$6:$M$196,3,0),"")</f>
        <v/>
      </c>
      <c r="L256" s="463" t="str">
        <f>IFERROR(VLOOKUP($A256,基指!$B$6:$M$196,3,0),"")</f>
        <v/>
      </c>
      <c r="M256" s="463" t="str">
        <f>IFERROR(VLOOKUP($A256,基指!$B$6:$M$196,3,0),"")</f>
        <v/>
      </c>
      <c r="N256" s="463" t="str">
        <f>IFERROR(VLOOKUP($A256,基指!$B$6:$M$196,3,0),"")</f>
        <v/>
      </c>
      <c r="O256" s="464" t="str">
        <f>IFERROR(VLOOKUP($A256,基指!$B$6:$M$196,3,0),"")</f>
        <v/>
      </c>
    </row>
    <row r="257" spans="1:15" ht="15" customHeight="1" x14ac:dyDescent="0.15">
      <c r="A257" s="53">
        <f t="shared" si="32"/>
        <v>89</v>
      </c>
      <c r="B257" s="51" t="str">
        <f>IFERROR(VLOOKUP($A257,基指!$B$6:$M$196,9,0),"")</f>
        <v/>
      </c>
      <c r="C257" s="49" t="str">
        <f t="shared" si="30"/>
        <v/>
      </c>
      <c r="D257" s="67" t="str">
        <f>IFERROR(VLOOKUP($A257,基指!$B$6:$M$196,11,0),"")</f>
        <v/>
      </c>
      <c r="E257" s="463" t="str">
        <f>IFERROR(VLOOKUP($A257,基指!$B$6:$M$196,12,0),"")</f>
        <v/>
      </c>
      <c r="F257" s="463" t="str">
        <f>IFERROR(VLOOKUP($A257,基指!$B$6:$M$196,3,0),"")</f>
        <v/>
      </c>
      <c r="G257" s="463" t="str">
        <f>IFERROR(VLOOKUP($A257,基指!$B$6:$M$196,3,0),"")</f>
        <v/>
      </c>
      <c r="H257" s="463" t="str">
        <f>IFERROR(VLOOKUP($A257,基指!$B$6:$M$196,3,0),"")</f>
        <v/>
      </c>
      <c r="I257" s="463" t="str">
        <f>IFERROR(VLOOKUP($A257,基指!$B$6:$M$196,3,0),"")</f>
        <v/>
      </c>
      <c r="J257" s="463" t="str">
        <f>IFERROR(VLOOKUP($A257,基指!$B$6:$M$196,3,0),"")</f>
        <v/>
      </c>
      <c r="K257" s="463" t="str">
        <f>IFERROR(VLOOKUP($A257,基指!$B$6:$M$196,3,0),"")</f>
        <v/>
      </c>
      <c r="L257" s="463" t="str">
        <f>IFERROR(VLOOKUP($A257,基指!$B$6:$M$196,3,0),"")</f>
        <v/>
      </c>
      <c r="M257" s="463" t="str">
        <f>IFERROR(VLOOKUP($A257,基指!$B$6:$M$196,3,0),"")</f>
        <v/>
      </c>
      <c r="N257" s="463" t="str">
        <f>IFERROR(VLOOKUP($A257,基指!$B$6:$M$196,3,0),"")</f>
        <v/>
      </c>
      <c r="O257" s="464" t="str">
        <f>IFERROR(VLOOKUP($A257,基指!$B$6:$M$196,3,0),"")</f>
        <v/>
      </c>
    </row>
    <row r="258" spans="1:15" ht="15" customHeight="1" x14ac:dyDescent="0.15">
      <c r="A258" s="53">
        <f t="shared" si="32"/>
        <v>90</v>
      </c>
      <c r="B258" s="51" t="str">
        <f>IFERROR(VLOOKUP($A258,基指!$B$6:$M$196,9,0),"")</f>
        <v/>
      </c>
      <c r="C258" s="49" t="str">
        <f t="shared" si="30"/>
        <v/>
      </c>
      <c r="D258" s="67" t="str">
        <f>IFERROR(VLOOKUP($A258,基指!$B$6:$M$196,11,0),"")</f>
        <v/>
      </c>
      <c r="E258" s="463" t="str">
        <f>IFERROR(VLOOKUP($A258,基指!$B$6:$M$196,12,0),"")</f>
        <v/>
      </c>
      <c r="F258" s="463" t="str">
        <f>IFERROR(VLOOKUP($A258,基指!$B$6:$M$196,3,0),"")</f>
        <v/>
      </c>
      <c r="G258" s="463" t="str">
        <f>IFERROR(VLOOKUP($A258,基指!$B$6:$M$196,3,0),"")</f>
        <v/>
      </c>
      <c r="H258" s="463" t="str">
        <f>IFERROR(VLOOKUP($A258,基指!$B$6:$M$196,3,0),"")</f>
        <v/>
      </c>
      <c r="I258" s="463" t="str">
        <f>IFERROR(VLOOKUP($A258,基指!$B$6:$M$196,3,0),"")</f>
        <v/>
      </c>
      <c r="J258" s="463" t="str">
        <f>IFERROR(VLOOKUP($A258,基指!$B$6:$M$196,3,0),"")</f>
        <v/>
      </c>
      <c r="K258" s="463" t="str">
        <f>IFERROR(VLOOKUP($A258,基指!$B$6:$M$196,3,0),"")</f>
        <v/>
      </c>
      <c r="L258" s="463" t="str">
        <f>IFERROR(VLOOKUP($A258,基指!$B$6:$M$196,3,0),"")</f>
        <v/>
      </c>
      <c r="M258" s="463" t="str">
        <f>IFERROR(VLOOKUP($A258,基指!$B$6:$M$196,3,0),"")</f>
        <v/>
      </c>
      <c r="N258" s="463" t="str">
        <f>IFERROR(VLOOKUP($A258,基指!$B$6:$M$196,3,0),"")</f>
        <v/>
      </c>
      <c r="O258" s="464" t="str">
        <f>IFERROR(VLOOKUP($A258,基指!$B$6:$M$196,3,0),"")</f>
        <v/>
      </c>
    </row>
    <row r="259" spans="1:15" ht="15" customHeight="1" x14ac:dyDescent="0.15">
      <c r="A259" s="53">
        <f t="shared" si="32"/>
        <v>91</v>
      </c>
      <c r="B259" s="51" t="str">
        <f>IFERROR(VLOOKUP($A259,基指!$B$6:$M$196,9,0),"")</f>
        <v/>
      </c>
      <c r="C259" s="49" t="str">
        <f t="shared" si="30"/>
        <v/>
      </c>
      <c r="D259" s="67" t="str">
        <f>IFERROR(VLOOKUP($A259,基指!$B$6:$M$196,11,0),"")</f>
        <v/>
      </c>
      <c r="E259" s="463" t="str">
        <f>IFERROR(VLOOKUP($A259,基指!$B$6:$M$196,12,0),"")</f>
        <v/>
      </c>
      <c r="F259" s="463" t="str">
        <f>IFERROR(VLOOKUP($A259,基指!$B$6:$M$196,3,0),"")</f>
        <v/>
      </c>
      <c r="G259" s="463" t="str">
        <f>IFERROR(VLOOKUP($A259,基指!$B$6:$M$196,3,0),"")</f>
        <v/>
      </c>
      <c r="H259" s="463" t="str">
        <f>IFERROR(VLOOKUP($A259,基指!$B$6:$M$196,3,0),"")</f>
        <v/>
      </c>
      <c r="I259" s="463" t="str">
        <f>IFERROR(VLOOKUP($A259,基指!$B$6:$M$196,3,0),"")</f>
        <v/>
      </c>
      <c r="J259" s="463" t="str">
        <f>IFERROR(VLOOKUP($A259,基指!$B$6:$M$196,3,0),"")</f>
        <v/>
      </c>
      <c r="K259" s="463" t="str">
        <f>IFERROR(VLOOKUP($A259,基指!$B$6:$M$196,3,0),"")</f>
        <v/>
      </c>
      <c r="L259" s="463" t="str">
        <f>IFERROR(VLOOKUP($A259,基指!$B$6:$M$196,3,0),"")</f>
        <v/>
      </c>
      <c r="M259" s="463" t="str">
        <f>IFERROR(VLOOKUP($A259,基指!$B$6:$M$196,3,0),"")</f>
        <v/>
      </c>
      <c r="N259" s="463" t="str">
        <f>IFERROR(VLOOKUP($A259,基指!$B$6:$M$196,3,0),"")</f>
        <v/>
      </c>
      <c r="O259" s="464" t="str">
        <f>IFERROR(VLOOKUP($A259,基指!$B$6:$M$196,3,0),"")</f>
        <v/>
      </c>
    </row>
    <row r="260" spans="1:15" ht="15" customHeight="1" x14ac:dyDescent="0.15">
      <c r="A260" s="53">
        <f t="shared" si="32"/>
        <v>92</v>
      </c>
      <c r="B260" s="51" t="str">
        <f>IFERROR(VLOOKUP($A260,基指!$B$6:$M$196,9,0),"")</f>
        <v/>
      </c>
      <c r="C260" s="49" t="str">
        <f t="shared" si="30"/>
        <v/>
      </c>
      <c r="D260" s="67" t="str">
        <f>IFERROR(VLOOKUP($A260,基指!$B$6:$M$196,11,0),"")</f>
        <v/>
      </c>
      <c r="E260" s="463" t="str">
        <f>IFERROR(VLOOKUP($A260,基指!$B$6:$M$196,12,0),"")</f>
        <v/>
      </c>
      <c r="F260" s="463" t="str">
        <f>IFERROR(VLOOKUP($A260,基指!$B$6:$M$196,3,0),"")</f>
        <v/>
      </c>
      <c r="G260" s="463" t="str">
        <f>IFERROR(VLOOKUP($A260,基指!$B$6:$M$196,3,0),"")</f>
        <v/>
      </c>
      <c r="H260" s="463" t="str">
        <f>IFERROR(VLOOKUP($A260,基指!$B$6:$M$196,3,0),"")</f>
        <v/>
      </c>
      <c r="I260" s="463" t="str">
        <f>IFERROR(VLOOKUP($A260,基指!$B$6:$M$196,3,0),"")</f>
        <v/>
      </c>
      <c r="J260" s="463" t="str">
        <f>IFERROR(VLOOKUP($A260,基指!$B$6:$M$196,3,0),"")</f>
        <v/>
      </c>
      <c r="K260" s="463" t="str">
        <f>IFERROR(VLOOKUP($A260,基指!$B$6:$M$196,3,0),"")</f>
        <v/>
      </c>
      <c r="L260" s="463" t="str">
        <f>IFERROR(VLOOKUP($A260,基指!$B$6:$M$196,3,0),"")</f>
        <v/>
      </c>
      <c r="M260" s="463" t="str">
        <f>IFERROR(VLOOKUP($A260,基指!$B$6:$M$196,3,0),"")</f>
        <v/>
      </c>
      <c r="N260" s="463" t="str">
        <f>IFERROR(VLOOKUP($A260,基指!$B$6:$M$196,3,0),"")</f>
        <v/>
      </c>
      <c r="O260" s="464" t="str">
        <f>IFERROR(VLOOKUP($A260,基指!$B$6:$M$196,3,0),"")</f>
        <v/>
      </c>
    </row>
    <row r="261" spans="1:15" ht="15" customHeight="1" x14ac:dyDescent="0.15">
      <c r="A261" s="53">
        <f t="shared" si="32"/>
        <v>93</v>
      </c>
      <c r="B261" s="51" t="str">
        <f>IFERROR(VLOOKUP($A261,基指!$B$6:$M$196,9,0),"")</f>
        <v/>
      </c>
      <c r="C261" s="49" t="str">
        <f t="shared" si="30"/>
        <v/>
      </c>
      <c r="D261" s="67" t="str">
        <f>IFERROR(VLOOKUP($A261,基指!$B$6:$M$196,11,0),"")</f>
        <v/>
      </c>
      <c r="E261" s="463" t="str">
        <f>IFERROR(VLOOKUP($A261,基指!$B$6:$M$196,12,0),"")</f>
        <v/>
      </c>
      <c r="F261" s="463" t="str">
        <f>IFERROR(VLOOKUP($A261,基指!$B$6:$M$196,3,0),"")</f>
        <v/>
      </c>
      <c r="G261" s="463" t="str">
        <f>IFERROR(VLOOKUP($A261,基指!$B$6:$M$196,3,0),"")</f>
        <v/>
      </c>
      <c r="H261" s="463" t="str">
        <f>IFERROR(VLOOKUP($A261,基指!$B$6:$M$196,3,0),"")</f>
        <v/>
      </c>
      <c r="I261" s="463" t="str">
        <f>IFERROR(VLOOKUP($A261,基指!$B$6:$M$196,3,0),"")</f>
        <v/>
      </c>
      <c r="J261" s="463" t="str">
        <f>IFERROR(VLOOKUP($A261,基指!$B$6:$M$196,3,0),"")</f>
        <v/>
      </c>
      <c r="K261" s="463" t="str">
        <f>IFERROR(VLOOKUP($A261,基指!$B$6:$M$196,3,0),"")</f>
        <v/>
      </c>
      <c r="L261" s="463" t="str">
        <f>IFERROR(VLOOKUP($A261,基指!$B$6:$M$196,3,0),"")</f>
        <v/>
      </c>
      <c r="M261" s="463" t="str">
        <f>IFERROR(VLOOKUP($A261,基指!$B$6:$M$196,3,0),"")</f>
        <v/>
      </c>
      <c r="N261" s="463" t="str">
        <f>IFERROR(VLOOKUP($A261,基指!$B$6:$M$196,3,0),"")</f>
        <v/>
      </c>
      <c r="O261" s="464" t="str">
        <f>IFERROR(VLOOKUP($A261,基指!$B$6:$M$196,3,0),"")</f>
        <v/>
      </c>
    </row>
    <row r="262" spans="1:15" ht="15" customHeight="1" x14ac:dyDescent="0.15">
      <c r="A262" s="53">
        <f t="shared" si="32"/>
        <v>94</v>
      </c>
      <c r="B262" s="51" t="str">
        <f>IFERROR(VLOOKUP($A262,基指!$B$6:$M$196,9,0),"")</f>
        <v/>
      </c>
      <c r="C262" s="49" t="str">
        <f t="shared" si="30"/>
        <v/>
      </c>
      <c r="D262" s="67" t="str">
        <f>IFERROR(VLOOKUP($A262,基指!$B$6:$M$196,11,0),"")</f>
        <v/>
      </c>
      <c r="E262" s="463" t="str">
        <f>IFERROR(VLOOKUP($A262,基指!$B$6:$M$196,12,0),"")</f>
        <v/>
      </c>
      <c r="F262" s="463" t="str">
        <f>IFERROR(VLOOKUP($A262,基指!$B$6:$M$196,3,0),"")</f>
        <v/>
      </c>
      <c r="G262" s="463" t="str">
        <f>IFERROR(VLOOKUP($A262,基指!$B$6:$M$196,3,0),"")</f>
        <v/>
      </c>
      <c r="H262" s="463" t="str">
        <f>IFERROR(VLOOKUP($A262,基指!$B$6:$M$196,3,0),"")</f>
        <v/>
      </c>
      <c r="I262" s="463" t="str">
        <f>IFERROR(VLOOKUP($A262,基指!$B$6:$M$196,3,0),"")</f>
        <v/>
      </c>
      <c r="J262" s="463" t="str">
        <f>IFERROR(VLOOKUP($A262,基指!$B$6:$M$196,3,0),"")</f>
        <v/>
      </c>
      <c r="K262" s="463" t="str">
        <f>IFERROR(VLOOKUP($A262,基指!$B$6:$M$196,3,0),"")</f>
        <v/>
      </c>
      <c r="L262" s="463" t="str">
        <f>IFERROR(VLOOKUP($A262,基指!$B$6:$M$196,3,0),"")</f>
        <v/>
      </c>
      <c r="M262" s="463" t="str">
        <f>IFERROR(VLOOKUP($A262,基指!$B$6:$M$196,3,0),"")</f>
        <v/>
      </c>
      <c r="N262" s="463" t="str">
        <f>IFERROR(VLOOKUP($A262,基指!$B$6:$M$196,3,0),"")</f>
        <v/>
      </c>
      <c r="O262" s="464" t="str">
        <f>IFERROR(VLOOKUP($A262,基指!$B$6:$M$196,3,0),"")</f>
        <v/>
      </c>
    </row>
    <row r="263" spans="1:15" ht="15" customHeight="1" x14ac:dyDescent="0.15">
      <c r="A263" s="53">
        <f t="shared" si="32"/>
        <v>95</v>
      </c>
      <c r="B263" s="51" t="str">
        <f>IFERROR(VLOOKUP($A263,基指!$B$6:$M$196,9,0),"")</f>
        <v/>
      </c>
      <c r="C263" s="49" t="str">
        <f t="shared" si="30"/>
        <v/>
      </c>
      <c r="D263" s="67" t="str">
        <f>IFERROR(VLOOKUP($A263,基指!$B$6:$M$196,11,0),"")</f>
        <v/>
      </c>
      <c r="E263" s="463" t="str">
        <f>IFERROR(VLOOKUP($A263,基指!$B$6:$M$196,12,0),"")</f>
        <v/>
      </c>
      <c r="F263" s="463" t="str">
        <f>IFERROR(VLOOKUP($A263,基指!$B$6:$M$196,3,0),"")</f>
        <v/>
      </c>
      <c r="G263" s="463" t="str">
        <f>IFERROR(VLOOKUP($A263,基指!$B$6:$M$196,3,0),"")</f>
        <v/>
      </c>
      <c r="H263" s="463" t="str">
        <f>IFERROR(VLOOKUP($A263,基指!$B$6:$M$196,3,0),"")</f>
        <v/>
      </c>
      <c r="I263" s="463" t="str">
        <f>IFERROR(VLOOKUP($A263,基指!$B$6:$M$196,3,0),"")</f>
        <v/>
      </c>
      <c r="J263" s="463" t="str">
        <f>IFERROR(VLOOKUP($A263,基指!$B$6:$M$196,3,0),"")</f>
        <v/>
      </c>
      <c r="K263" s="463" t="str">
        <f>IFERROR(VLOOKUP($A263,基指!$B$6:$M$196,3,0),"")</f>
        <v/>
      </c>
      <c r="L263" s="463" t="str">
        <f>IFERROR(VLOOKUP($A263,基指!$B$6:$M$196,3,0),"")</f>
        <v/>
      </c>
      <c r="M263" s="463" t="str">
        <f>IFERROR(VLOOKUP($A263,基指!$B$6:$M$196,3,0),"")</f>
        <v/>
      </c>
      <c r="N263" s="463" t="str">
        <f>IFERROR(VLOOKUP($A263,基指!$B$6:$M$196,3,0),"")</f>
        <v/>
      </c>
      <c r="O263" s="464" t="str">
        <f>IFERROR(VLOOKUP($A263,基指!$B$6:$M$196,3,0),"")</f>
        <v/>
      </c>
    </row>
    <row r="264" spans="1:15" ht="15" customHeight="1" x14ac:dyDescent="0.15">
      <c r="A264" s="53">
        <f t="shared" si="32"/>
        <v>96</v>
      </c>
      <c r="B264" s="51" t="str">
        <f>IFERROR(VLOOKUP($A264,基指!$B$6:$M$196,9,0),"")</f>
        <v/>
      </c>
      <c r="C264" s="49" t="str">
        <f t="shared" si="30"/>
        <v/>
      </c>
      <c r="D264" s="67" t="str">
        <f>IFERROR(VLOOKUP($A264,基指!$B$6:$M$196,11,0),"")</f>
        <v/>
      </c>
      <c r="E264" s="463" t="str">
        <f>IFERROR(VLOOKUP($A264,基指!$B$6:$M$196,12,0),"")</f>
        <v/>
      </c>
      <c r="F264" s="463" t="str">
        <f>IFERROR(VLOOKUP($A264,基指!$B$6:$M$196,3,0),"")</f>
        <v/>
      </c>
      <c r="G264" s="463" t="str">
        <f>IFERROR(VLOOKUP($A264,基指!$B$6:$M$196,3,0),"")</f>
        <v/>
      </c>
      <c r="H264" s="463" t="str">
        <f>IFERROR(VLOOKUP($A264,基指!$B$6:$M$196,3,0),"")</f>
        <v/>
      </c>
      <c r="I264" s="463" t="str">
        <f>IFERROR(VLOOKUP($A264,基指!$B$6:$M$196,3,0),"")</f>
        <v/>
      </c>
      <c r="J264" s="463" t="str">
        <f>IFERROR(VLOOKUP($A264,基指!$B$6:$M$196,3,0),"")</f>
        <v/>
      </c>
      <c r="K264" s="463" t="str">
        <f>IFERROR(VLOOKUP($A264,基指!$B$6:$M$196,3,0),"")</f>
        <v/>
      </c>
      <c r="L264" s="463" t="str">
        <f>IFERROR(VLOOKUP($A264,基指!$B$6:$M$196,3,0),"")</f>
        <v/>
      </c>
      <c r="M264" s="463" t="str">
        <f>IFERROR(VLOOKUP($A264,基指!$B$6:$M$196,3,0),"")</f>
        <v/>
      </c>
      <c r="N264" s="463" t="str">
        <f>IFERROR(VLOOKUP($A264,基指!$B$6:$M$196,3,0),"")</f>
        <v/>
      </c>
      <c r="O264" s="464" t="str">
        <f>IFERROR(VLOOKUP($A264,基指!$B$6:$M$196,3,0),"")</f>
        <v/>
      </c>
    </row>
    <row r="265" spans="1:15" ht="15" customHeight="1" x14ac:dyDescent="0.15">
      <c r="A265" s="53">
        <f t="shared" si="32"/>
        <v>97</v>
      </c>
      <c r="B265" s="51" t="str">
        <f>IFERROR(VLOOKUP($A265,基指!$B$6:$M$196,9,0),"")</f>
        <v/>
      </c>
      <c r="C265" s="49" t="str">
        <f t="shared" si="30"/>
        <v/>
      </c>
      <c r="D265" s="67" t="str">
        <f>IFERROR(VLOOKUP($A265,基指!$B$6:$M$196,11,0),"")</f>
        <v/>
      </c>
      <c r="E265" s="463" t="str">
        <f>IFERROR(VLOOKUP($A265,基指!$B$6:$M$196,12,0),"")</f>
        <v/>
      </c>
      <c r="F265" s="463" t="str">
        <f>IFERROR(VLOOKUP($A265,基指!$B$6:$M$196,3,0),"")</f>
        <v/>
      </c>
      <c r="G265" s="463" t="str">
        <f>IFERROR(VLOOKUP($A265,基指!$B$6:$M$196,3,0),"")</f>
        <v/>
      </c>
      <c r="H265" s="463" t="str">
        <f>IFERROR(VLOOKUP($A265,基指!$B$6:$M$196,3,0),"")</f>
        <v/>
      </c>
      <c r="I265" s="463" t="str">
        <f>IFERROR(VLOOKUP($A265,基指!$B$6:$M$196,3,0),"")</f>
        <v/>
      </c>
      <c r="J265" s="463" t="str">
        <f>IFERROR(VLOOKUP($A265,基指!$B$6:$M$196,3,0),"")</f>
        <v/>
      </c>
      <c r="K265" s="463" t="str">
        <f>IFERROR(VLOOKUP($A265,基指!$B$6:$M$196,3,0),"")</f>
        <v/>
      </c>
      <c r="L265" s="463" t="str">
        <f>IFERROR(VLOOKUP($A265,基指!$B$6:$M$196,3,0),"")</f>
        <v/>
      </c>
      <c r="M265" s="463" t="str">
        <f>IFERROR(VLOOKUP($A265,基指!$B$6:$M$196,3,0),"")</f>
        <v/>
      </c>
      <c r="N265" s="463" t="str">
        <f>IFERROR(VLOOKUP($A265,基指!$B$6:$M$196,3,0),"")</f>
        <v/>
      </c>
      <c r="O265" s="464" t="str">
        <f>IFERROR(VLOOKUP($A265,基指!$B$6:$M$196,3,0),"")</f>
        <v/>
      </c>
    </row>
    <row r="266" spans="1:15" ht="15" customHeight="1" x14ac:dyDescent="0.15">
      <c r="A266" s="53">
        <f t="shared" si="32"/>
        <v>98</v>
      </c>
      <c r="B266" s="51" t="str">
        <f>IFERROR(VLOOKUP($A266,基指!$B$6:$M$196,9,0),"")</f>
        <v/>
      </c>
      <c r="C266" s="49" t="str">
        <f t="shared" si="30"/>
        <v/>
      </c>
      <c r="D266" s="67" t="str">
        <f>IFERROR(VLOOKUP($A266,基指!$B$6:$M$196,11,0),"")</f>
        <v/>
      </c>
      <c r="E266" s="463" t="str">
        <f>IFERROR(VLOOKUP($A266,基指!$B$6:$M$196,12,0),"")</f>
        <v/>
      </c>
      <c r="F266" s="463" t="str">
        <f>IFERROR(VLOOKUP($A266,基指!$B$6:$M$196,3,0),"")</f>
        <v/>
      </c>
      <c r="G266" s="463" t="str">
        <f>IFERROR(VLOOKUP($A266,基指!$B$6:$M$196,3,0),"")</f>
        <v/>
      </c>
      <c r="H266" s="463" t="str">
        <f>IFERROR(VLOOKUP($A266,基指!$B$6:$M$196,3,0),"")</f>
        <v/>
      </c>
      <c r="I266" s="463" t="str">
        <f>IFERROR(VLOOKUP($A266,基指!$B$6:$M$196,3,0),"")</f>
        <v/>
      </c>
      <c r="J266" s="463" t="str">
        <f>IFERROR(VLOOKUP($A266,基指!$B$6:$M$196,3,0),"")</f>
        <v/>
      </c>
      <c r="K266" s="463" t="str">
        <f>IFERROR(VLOOKUP($A266,基指!$B$6:$M$196,3,0),"")</f>
        <v/>
      </c>
      <c r="L266" s="463" t="str">
        <f>IFERROR(VLOOKUP($A266,基指!$B$6:$M$196,3,0),"")</f>
        <v/>
      </c>
      <c r="M266" s="463" t="str">
        <f>IFERROR(VLOOKUP($A266,基指!$B$6:$M$196,3,0),"")</f>
        <v/>
      </c>
      <c r="N266" s="463" t="str">
        <f>IFERROR(VLOOKUP($A266,基指!$B$6:$M$196,3,0),"")</f>
        <v/>
      </c>
      <c r="O266" s="464" t="str">
        <f>IFERROR(VLOOKUP($A266,基指!$B$6:$M$196,3,0),"")</f>
        <v/>
      </c>
    </row>
    <row r="267" spans="1:15" ht="15" customHeight="1" x14ac:dyDescent="0.15">
      <c r="A267" s="53">
        <f t="shared" si="32"/>
        <v>99</v>
      </c>
      <c r="B267" s="51" t="str">
        <f>IFERROR(VLOOKUP($A267,基指!$B$6:$M$196,9,0),"")</f>
        <v/>
      </c>
      <c r="C267" s="49" t="str">
        <f t="shared" si="30"/>
        <v/>
      </c>
      <c r="D267" s="67" t="str">
        <f>IFERROR(VLOOKUP($A267,基指!$B$6:$M$196,11,0),"")</f>
        <v/>
      </c>
      <c r="E267" s="463" t="str">
        <f>IFERROR(VLOOKUP($A267,基指!$B$6:$M$196,12,0),"")</f>
        <v/>
      </c>
      <c r="F267" s="463" t="str">
        <f>IFERROR(VLOOKUP($A267,基指!$B$6:$M$196,3,0),"")</f>
        <v/>
      </c>
      <c r="G267" s="463" t="str">
        <f>IFERROR(VLOOKUP($A267,基指!$B$6:$M$196,3,0),"")</f>
        <v/>
      </c>
      <c r="H267" s="463" t="str">
        <f>IFERROR(VLOOKUP($A267,基指!$B$6:$M$196,3,0),"")</f>
        <v/>
      </c>
      <c r="I267" s="463" t="str">
        <f>IFERROR(VLOOKUP($A267,基指!$B$6:$M$196,3,0),"")</f>
        <v/>
      </c>
      <c r="J267" s="463" t="str">
        <f>IFERROR(VLOOKUP($A267,基指!$B$6:$M$196,3,0),"")</f>
        <v/>
      </c>
      <c r="K267" s="463" t="str">
        <f>IFERROR(VLOOKUP($A267,基指!$B$6:$M$196,3,0),"")</f>
        <v/>
      </c>
      <c r="L267" s="463" t="str">
        <f>IFERROR(VLOOKUP($A267,基指!$B$6:$M$196,3,0),"")</f>
        <v/>
      </c>
      <c r="M267" s="463" t="str">
        <f>IFERROR(VLOOKUP($A267,基指!$B$6:$M$196,3,0),"")</f>
        <v/>
      </c>
      <c r="N267" s="463" t="str">
        <f>IFERROR(VLOOKUP($A267,基指!$B$6:$M$196,3,0),"")</f>
        <v/>
      </c>
      <c r="O267" s="464" t="str">
        <f>IFERROR(VLOOKUP($A267,基指!$B$6:$M$196,3,0),"")</f>
        <v/>
      </c>
    </row>
    <row r="268" spans="1:15" ht="15" customHeight="1" x14ac:dyDescent="0.15">
      <c r="A268" s="53">
        <f t="shared" si="32"/>
        <v>100</v>
      </c>
      <c r="B268" s="51" t="str">
        <f>IFERROR(VLOOKUP($A268,基指!$B$6:$M$196,9,0),"")</f>
        <v/>
      </c>
      <c r="C268" s="49" t="str">
        <f t="shared" si="30"/>
        <v/>
      </c>
      <c r="D268" s="67" t="str">
        <f>IFERROR(VLOOKUP($A268,基指!$B$6:$M$196,11,0),"")</f>
        <v/>
      </c>
      <c r="E268" s="463" t="str">
        <f>IFERROR(VLOOKUP($A268,基指!$B$6:$M$196,12,0),"")</f>
        <v/>
      </c>
      <c r="F268" s="463" t="str">
        <f>IFERROR(VLOOKUP($A268,基指!$B$6:$M$196,3,0),"")</f>
        <v/>
      </c>
      <c r="G268" s="463" t="str">
        <f>IFERROR(VLOOKUP($A268,基指!$B$6:$M$196,3,0),"")</f>
        <v/>
      </c>
      <c r="H268" s="463" t="str">
        <f>IFERROR(VLOOKUP($A268,基指!$B$6:$M$196,3,0),"")</f>
        <v/>
      </c>
      <c r="I268" s="463" t="str">
        <f>IFERROR(VLOOKUP($A268,基指!$B$6:$M$196,3,0),"")</f>
        <v/>
      </c>
      <c r="J268" s="463" t="str">
        <f>IFERROR(VLOOKUP($A268,基指!$B$6:$M$196,3,0),"")</f>
        <v/>
      </c>
      <c r="K268" s="463" t="str">
        <f>IFERROR(VLOOKUP($A268,基指!$B$6:$M$196,3,0),"")</f>
        <v/>
      </c>
      <c r="L268" s="463" t="str">
        <f>IFERROR(VLOOKUP($A268,基指!$B$6:$M$196,3,0),"")</f>
        <v/>
      </c>
      <c r="M268" s="463" t="str">
        <f>IFERROR(VLOOKUP($A268,基指!$B$6:$M$196,3,0),"")</f>
        <v/>
      </c>
      <c r="N268" s="463" t="str">
        <f>IFERROR(VLOOKUP($A268,基指!$B$6:$M$196,3,0),"")</f>
        <v/>
      </c>
      <c r="O268" s="464" t="str">
        <f>IFERROR(VLOOKUP($A268,基指!$B$6:$M$196,3,0),"")</f>
        <v/>
      </c>
    </row>
    <row r="269" spans="1:15" ht="15" customHeight="1" x14ac:dyDescent="0.15">
      <c r="A269" s="91"/>
      <c r="B269" s="93"/>
      <c r="C269" s="93"/>
      <c r="D269" s="94"/>
      <c r="E269" s="94"/>
      <c r="F269" s="95"/>
      <c r="G269" s="100"/>
      <c r="H269" s="93"/>
      <c r="I269" s="93"/>
      <c r="J269" s="94"/>
      <c r="K269" s="95"/>
      <c r="L269" s="100"/>
      <c r="M269" s="93"/>
      <c r="N269" s="93"/>
      <c r="O269" s="97"/>
    </row>
    <row r="270" spans="1:15" s="90" customFormat="1" ht="30" customHeight="1" x14ac:dyDescent="0.15">
      <c r="A270" s="467" t="s">
        <v>842</v>
      </c>
      <c r="B270" s="468"/>
      <c r="C270" s="468"/>
      <c r="D270" s="468"/>
      <c r="E270" s="468"/>
      <c r="F270" s="468"/>
      <c r="G270" s="468"/>
      <c r="H270" s="468"/>
      <c r="I270" s="468"/>
      <c r="J270" s="468"/>
      <c r="K270" s="468"/>
      <c r="L270" s="468"/>
      <c r="M270" s="468"/>
      <c r="N270" s="468"/>
      <c r="O270" s="469"/>
    </row>
    <row r="271" spans="1:15" ht="15" customHeight="1" x14ac:dyDescent="0.15">
      <c r="A271" s="73" t="s">
        <v>841</v>
      </c>
      <c r="B271" s="74"/>
      <c r="C271" s="74" t="s">
        <v>827</v>
      </c>
      <c r="D271" s="74" t="s">
        <v>826</v>
      </c>
      <c r="E271" s="465" t="s">
        <v>825</v>
      </c>
      <c r="F271" s="465"/>
      <c r="G271" s="465"/>
      <c r="H271" s="465"/>
      <c r="I271" s="465"/>
      <c r="J271" s="465"/>
      <c r="K271" s="465"/>
      <c r="L271" s="465"/>
      <c r="M271" s="465"/>
      <c r="N271" s="465"/>
      <c r="O271" s="466"/>
    </row>
    <row r="272" spans="1:15" ht="15" customHeight="1" x14ac:dyDescent="0.15">
      <c r="A272" s="53">
        <v>1</v>
      </c>
      <c r="B272" s="51" t="str">
        <f>IFERROR(VLOOKUP($A272,士法!$B$6:$G$171,3,0),"")</f>
        <v>国・連合会</v>
      </c>
      <c r="C272" s="69" t="str">
        <f t="shared" ref="C272:C321" si="33">IFERROR(IF(B272=B271,"",B272),"")</f>
        <v>国・連合会</v>
      </c>
      <c r="D272" s="69" t="str">
        <f>IFERROR(VLOOKUP($A272,士法!$B$6:$G$171,5,0),"")</f>
        <v>国</v>
      </c>
      <c r="E272" s="463" t="str">
        <f>IFERROR(VLOOKUP($A272,士法!$B$6:$G$171,6,0),"")</f>
        <v>国土交通省住宅局建築指導課</v>
      </c>
      <c r="F272" s="463" t="str">
        <f>IFERROR(VLOOKUP($A272,基指!$B$6:$M$196,3,0),"")</f>
        <v/>
      </c>
      <c r="G272" s="463" t="str">
        <f>IFERROR(VLOOKUP($A272,基指!$B$6:$M$196,3,0),"")</f>
        <v/>
      </c>
      <c r="H272" s="463" t="str">
        <f>IFERROR(VLOOKUP($A272,基指!$B$6:$M$196,3,0),"")</f>
        <v/>
      </c>
      <c r="I272" s="463" t="str">
        <f>IFERROR(VLOOKUP($A272,基指!$B$6:$M$196,3,0),"")</f>
        <v/>
      </c>
      <c r="J272" s="463" t="str">
        <f>IFERROR(VLOOKUP($A272,基指!$B$6:$M$196,3,0),"")</f>
        <v/>
      </c>
      <c r="K272" s="463" t="str">
        <f>IFERROR(VLOOKUP($A272,基指!$B$6:$M$196,3,0),"")</f>
        <v/>
      </c>
      <c r="L272" s="463" t="str">
        <f>IFERROR(VLOOKUP($A272,基指!$B$6:$M$196,3,0),"")</f>
        <v/>
      </c>
      <c r="M272" s="463" t="str">
        <f>IFERROR(VLOOKUP($A272,基指!$B$6:$M$196,3,0),"")</f>
        <v/>
      </c>
      <c r="N272" s="463" t="str">
        <f>IFERROR(VLOOKUP($A272,基指!$B$6:$M$196,3,0),"")</f>
        <v/>
      </c>
      <c r="O272" s="464" t="str">
        <f>IFERROR(VLOOKUP($A272,基指!$B$6:$M$196,3,0),"")</f>
        <v/>
      </c>
    </row>
    <row r="273" spans="1:15" ht="15" customHeight="1" x14ac:dyDescent="0.15">
      <c r="A273" s="53">
        <f t="shared" ref="A273:A304" si="34">A272+1</f>
        <v>2</v>
      </c>
      <c r="B273" s="51" t="str">
        <f>IFERROR(VLOOKUP($A273,士法!$B$6:$G$171,3,0),"")</f>
        <v>国・連合会</v>
      </c>
      <c r="C273" s="49" t="str">
        <f t="shared" si="33"/>
        <v/>
      </c>
      <c r="D273" s="69" t="str">
        <f>IFERROR(VLOOKUP($A273,士法!$B$6:$G$171,5,0),"")</f>
        <v>国</v>
      </c>
      <c r="E273" s="463" t="str">
        <f>IFERROR(VLOOKUP($A273,士法!$B$6:$G$171,6,0),"")</f>
        <v>国土交通省住宅局市街地建築課</v>
      </c>
      <c r="F273" s="463" t="str">
        <f>IFERROR(VLOOKUP($A273,基指!$B$6:$M$196,3,0),"")</f>
        <v/>
      </c>
      <c r="G273" s="463" t="str">
        <f>IFERROR(VLOOKUP($A273,基指!$B$6:$M$196,3,0),"")</f>
        <v/>
      </c>
      <c r="H273" s="463" t="str">
        <f>IFERROR(VLOOKUP($A273,基指!$B$6:$M$196,3,0),"")</f>
        <v/>
      </c>
      <c r="I273" s="463" t="str">
        <f>IFERROR(VLOOKUP($A273,基指!$B$6:$M$196,3,0),"")</f>
        <v/>
      </c>
      <c r="J273" s="463" t="str">
        <f>IFERROR(VLOOKUP($A273,基指!$B$6:$M$196,3,0),"")</f>
        <v/>
      </c>
      <c r="K273" s="463" t="str">
        <f>IFERROR(VLOOKUP($A273,基指!$B$6:$M$196,3,0),"")</f>
        <v/>
      </c>
      <c r="L273" s="463" t="str">
        <f>IFERROR(VLOOKUP($A273,基指!$B$6:$M$196,3,0),"")</f>
        <v/>
      </c>
      <c r="M273" s="463" t="str">
        <f>IFERROR(VLOOKUP($A273,基指!$B$6:$M$196,3,0),"")</f>
        <v/>
      </c>
      <c r="N273" s="463" t="str">
        <f>IFERROR(VLOOKUP($A273,基指!$B$6:$M$196,3,0),"")</f>
        <v/>
      </c>
      <c r="O273" s="464" t="str">
        <f>IFERROR(VLOOKUP($A273,基指!$B$6:$M$196,3,0),"")</f>
        <v/>
      </c>
    </row>
    <row r="274" spans="1:15" ht="15" customHeight="1" x14ac:dyDescent="0.15">
      <c r="A274" s="53">
        <f t="shared" si="34"/>
        <v>3</v>
      </c>
      <c r="B274" s="51" t="str">
        <f>IFERROR(VLOOKUP($A274,士法!$B$6:$G$171,3,0),"")</f>
        <v>国・連合会</v>
      </c>
      <c r="C274" s="49" t="str">
        <f t="shared" si="33"/>
        <v/>
      </c>
      <c r="D274" s="69" t="str">
        <f>IFERROR(VLOOKUP($A274,士法!$B$6:$G$171,5,0),"")</f>
        <v>国</v>
      </c>
      <c r="E274" s="463" t="str">
        <f>IFERROR(VLOOKUP($A274,士法!$B$6:$G$171,6,0),"")</f>
        <v>北海道開発局</v>
      </c>
      <c r="F274" s="463" t="str">
        <f>IFERROR(VLOOKUP($A274,基指!$B$6:$M$196,3,0),"")</f>
        <v/>
      </c>
      <c r="G274" s="463" t="str">
        <f>IFERROR(VLOOKUP($A274,基指!$B$6:$M$196,3,0),"")</f>
        <v/>
      </c>
      <c r="H274" s="463" t="str">
        <f>IFERROR(VLOOKUP($A274,基指!$B$6:$M$196,3,0),"")</f>
        <v/>
      </c>
      <c r="I274" s="463" t="str">
        <f>IFERROR(VLOOKUP($A274,基指!$B$6:$M$196,3,0),"")</f>
        <v/>
      </c>
      <c r="J274" s="463" t="str">
        <f>IFERROR(VLOOKUP($A274,基指!$B$6:$M$196,3,0),"")</f>
        <v/>
      </c>
      <c r="K274" s="463" t="str">
        <f>IFERROR(VLOOKUP($A274,基指!$B$6:$M$196,3,0),"")</f>
        <v/>
      </c>
      <c r="L274" s="463" t="str">
        <f>IFERROR(VLOOKUP($A274,基指!$B$6:$M$196,3,0),"")</f>
        <v/>
      </c>
      <c r="M274" s="463" t="str">
        <f>IFERROR(VLOOKUP($A274,基指!$B$6:$M$196,3,0),"")</f>
        <v/>
      </c>
      <c r="N274" s="463" t="str">
        <f>IFERROR(VLOOKUP($A274,基指!$B$6:$M$196,3,0),"")</f>
        <v/>
      </c>
      <c r="O274" s="464" t="str">
        <f>IFERROR(VLOOKUP($A274,基指!$B$6:$M$196,3,0),"")</f>
        <v/>
      </c>
    </row>
    <row r="275" spans="1:15" ht="15" customHeight="1" x14ac:dyDescent="0.15">
      <c r="A275" s="53">
        <f t="shared" si="34"/>
        <v>4</v>
      </c>
      <c r="B275" s="51" t="str">
        <f>IFERROR(VLOOKUP($A275,士法!$B$6:$G$171,3,0),"")</f>
        <v>国・連合会</v>
      </c>
      <c r="C275" s="49" t="str">
        <f t="shared" si="33"/>
        <v/>
      </c>
      <c r="D275" s="69" t="str">
        <f>IFERROR(VLOOKUP($A275,士法!$B$6:$G$171,5,0),"")</f>
        <v>国</v>
      </c>
      <c r="E275" s="463" t="str">
        <f>IFERROR(VLOOKUP($A275,士法!$B$6:$G$171,6,0),"")</f>
        <v>東北地方整備局</v>
      </c>
      <c r="F275" s="463" t="str">
        <f>IFERROR(VLOOKUP($A275,基指!$B$6:$M$196,3,0),"")</f>
        <v/>
      </c>
      <c r="G275" s="463" t="str">
        <f>IFERROR(VLOOKUP($A275,基指!$B$6:$M$196,3,0),"")</f>
        <v/>
      </c>
      <c r="H275" s="463" t="str">
        <f>IFERROR(VLOOKUP($A275,基指!$B$6:$M$196,3,0),"")</f>
        <v/>
      </c>
      <c r="I275" s="463" t="str">
        <f>IFERROR(VLOOKUP($A275,基指!$B$6:$M$196,3,0),"")</f>
        <v/>
      </c>
      <c r="J275" s="463" t="str">
        <f>IFERROR(VLOOKUP($A275,基指!$B$6:$M$196,3,0),"")</f>
        <v/>
      </c>
      <c r="K275" s="463" t="str">
        <f>IFERROR(VLOOKUP($A275,基指!$B$6:$M$196,3,0),"")</f>
        <v/>
      </c>
      <c r="L275" s="463" t="str">
        <f>IFERROR(VLOOKUP($A275,基指!$B$6:$M$196,3,0),"")</f>
        <v/>
      </c>
      <c r="M275" s="463" t="str">
        <f>IFERROR(VLOOKUP($A275,基指!$B$6:$M$196,3,0),"")</f>
        <v/>
      </c>
      <c r="N275" s="463" t="str">
        <f>IFERROR(VLOOKUP($A275,基指!$B$6:$M$196,3,0),"")</f>
        <v/>
      </c>
      <c r="O275" s="464" t="str">
        <f>IFERROR(VLOOKUP($A275,基指!$B$6:$M$196,3,0),"")</f>
        <v/>
      </c>
    </row>
    <row r="276" spans="1:15" ht="15" customHeight="1" x14ac:dyDescent="0.15">
      <c r="A276" s="53">
        <f t="shared" si="34"/>
        <v>5</v>
      </c>
      <c r="B276" s="51" t="str">
        <f>IFERROR(VLOOKUP($A276,士法!$B$6:$G$171,3,0),"")</f>
        <v>国・連合会</v>
      </c>
      <c r="C276" s="49" t="str">
        <f t="shared" si="33"/>
        <v/>
      </c>
      <c r="D276" s="69" t="str">
        <f>IFERROR(VLOOKUP($A276,士法!$B$6:$G$171,5,0),"")</f>
        <v>国</v>
      </c>
      <c r="E276" s="463" t="str">
        <f>IFERROR(VLOOKUP($A276,士法!$B$6:$G$171,6,0),"")</f>
        <v>関東地方整備局</v>
      </c>
      <c r="F276" s="463" t="str">
        <f>IFERROR(VLOOKUP($A276,基指!$B$6:$M$196,3,0),"")</f>
        <v/>
      </c>
      <c r="G276" s="463" t="str">
        <f>IFERROR(VLOOKUP($A276,基指!$B$6:$M$196,3,0),"")</f>
        <v/>
      </c>
      <c r="H276" s="463" t="str">
        <f>IFERROR(VLOOKUP($A276,基指!$B$6:$M$196,3,0),"")</f>
        <v/>
      </c>
      <c r="I276" s="463" t="str">
        <f>IFERROR(VLOOKUP($A276,基指!$B$6:$M$196,3,0),"")</f>
        <v/>
      </c>
      <c r="J276" s="463" t="str">
        <f>IFERROR(VLOOKUP($A276,基指!$B$6:$M$196,3,0),"")</f>
        <v/>
      </c>
      <c r="K276" s="463" t="str">
        <f>IFERROR(VLOOKUP($A276,基指!$B$6:$M$196,3,0),"")</f>
        <v/>
      </c>
      <c r="L276" s="463" t="str">
        <f>IFERROR(VLOOKUP($A276,基指!$B$6:$M$196,3,0),"")</f>
        <v/>
      </c>
      <c r="M276" s="463" t="str">
        <f>IFERROR(VLOOKUP($A276,基指!$B$6:$M$196,3,0),"")</f>
        <v/>
      </c>
      <c r="N276" s="463" t="str">
        <f>IFERROR(VLOOKUP($A276,基指!$B$6:$M$196,3,0),"")</f>
        <v/>
      </c>
      <c r="O276" s="464" t="str">
        <f>IFERROR(VLOOKUP($A276,基指!$B$6:$M$196,3,0),"")</f>
        <v/>
      </c>
    </row>
    <row r="277" spans="1:15" ht="15" customHeight="1" x14ac:dyDescent="0.15">
      <c r="A277" s="53">
        <f t="shared" si="34"/>
        <v>6</v>
      </c>
      <c r="B277" s="51" t="str">
        <f>IFERROR(VLOOKUP($A277,士法!$B$6:$G$171,3,0),"")</f>
        <v>国・連合会</v>
      </c>
      <c r="C277" s="49" t="str">
        <f t="shared" si="33"/>
        <v/>
      </c>
      <c r="D277" s="69" t="str">
        <f>IFERROR(VLOOKUP($A277,士法!$B$6:$G$171,5,0),"")</f>
        <v>国</v>
      </c>
      <c r="E277" s="463" t="str">
        <f>IFERROR(VLOOKUP($A277,士法!$B$6:$G$171,6,0),"")</f>
        <v>北陸地方整備局</v>
      </c>
      <c r="F277" s="463" t="str">
        <f>IFERROR(VLOOKUP($A277,基指!$B$6:$M$196,3,0),"")</f>
        <v/>
      </c>
      <c r="G277" s="463" t="str">
        <f>IFERROR(VLOOKUP($A277,基指!$B$6:$M$196,3,0),"")</f>
        <v/>
      </c>
      <c r="H277" s="463" t="str">
        <f>IFERROR(VLOOKUP($A277,基指!$B$6:$M$196,3,0),"")</f>
        <v/>
      </c>
      <c r="I277" s="463" t="str">
        <f>IFERROR(VLOOKUP($A277,基指!$B$6:$M$196,3,0),"")</f>
        <v/>
      </c>
      <c r="J277" s="463" t="str">
        <f>IFERROR(VLOOKUP($A277,基指!$B$6:$M$196,3,0),"")</f>
        <v/>
      </c>
      <c r="K277" s="463" t="str">
        <f>IFERROR(VLOOKUP($A277,基指!$B$6:$M$196,3,0),"")</f>
        <v/>
      </c>
      <c r="L277" s="463" t="str">
        <f>IFERROR(VLOOKUP($A277,基指!$B$6:$M$196,3,0),"")</f>
        <v/>
      </c>
      <c r="M277" s="463" t="str">
        <f>IFERROR(VLOOKUP($A277,基指!$B$6:$M$196,3,0),"")</f>
        <v/>
      </c>
      <c r="N277" s="463" t="str">
        <f>IFERROR(VLOOKUP($A277,基指!$B$6:$M$196,3,0),"")</f>
        <v/>
      </c>
      <c r="O277" s="464" t="str">
        <f>IFERROR(VLOOKUP($A277,基指!$B$6:$M$196,3,0),"")</f>
        <v/>
      </c>
    </row>
    <row r="278" spans="1:15" ht="15" customHeight="1" x14ac:dyDescent="0.15">
      <c r="A278" s="53">
        <f t="shared" si="34"/>
        <v>7</v>
      </c>
      <c r="B278" s="51" t="str">
        <f>IFERROR(VLOOKUP($A278,士法!$B$6:$G$171,3,0),"")</f>
        <v>国・連合会</v>
      </c>
      <c r="C278" s="49" t="str">
        <f t="shared" si="33"/>
        <v/>
      </c>
      <c r="D278" s="69" t="str">
        <f>IFERROR(VLOOKUP($A278,士法!$B$6:$G$171,5,0),"")</f>
        <v>国</v>
      </c>
      <c r="E278" s="463" t="str">
        <f>IFERROR(VLOOKUP($A278,士法!$B$6:$G$171,6,0),"")</f>
        <v>中部地方整備局</v>
      </c>
      <c r="F278" s="463" t="str">
        <f>IFERROR(VLOOKUP($A278,基指!$B$6:$M$196,3,0),"")</f>
        <v/>
      </c>
      <c r="G278" s="463" t="str">
        <f>IFERROR(VLOOKUP($A278,基指!$B$6:$M$196,3,0),"")</f>
        <v/>
      </c>
      <c r="H278" s="463" t="str">
        <f>IFERROR(VLOOKUP($A278,基指!$B$6:$M$196,3,0),"")</f>
        <v/>
      </c>
      <c r="I278" s="463" t="str">
        <f>IFERROR(VLOOKUP($A278,基指!$B$6:$M$196,3,0),"")</f>
        <v/>
      </c>
      <c r="J278" s="463" t="str">
        <f>IFERROR(VLOOKUP($A278,基指!$B$6:$M$196,3,0),"")</f>
        <v/>
      </c>
      <c r="K278" s="463" t="str">
        <f>IFERROR(VLOOKUP($A278,基指!$B$6:$M$196,3,0),"")</f>
        <v/>
      </c>
      <c r="L278" s="463" t="str">
        <f>IFERROR(VLOOKUP($A278,基指!$B$6:$M$196,3,0),"")</f>
        <v/>
      </c>
      <c r="M278" s="463" t="str">
        <f>IFERROR(VLOOKUP($A278,基指!$B$6:$M$196,3,0),"")</f>
        <v/>
      </c>
      <c r="N278" s="463" t="str">
        <f>IFERROR(VLOOKUP($A278,基指!$B$6:$M$196,3,0),"")</f>
        <v/>
      </c>
      <c r="O278" s="464" t="str">
        <f>IFERROR(VLOOKUP($A278,基指!$B$6:$M$196,3,0),"")</f>
        <v/>
      </c>
    </row>
    <row r="279" spans="1:15" ht="15" customHeight="1" x14ac:dyDescent="0.15">
      <c r="A279" s="53">
        <f t="shared" si="34"/>
        <v>8</v>
      </c>
      <c r="B279" s="51" t="str">
        <f>IFERROR(VLOOKUP($A279,士法!$B$6:$G$171,3,0),"")</f>
        <v>国・連合会</v>
      </c>
      <c r="C279" s="49" t="str">
        <f t="shared" si="33"/>
        <v/>
      </c>
      <c r="D279" s="69" t="str">
        <f>IFERROR(VLOOKUP($A279,士法!$B$6:$G$171,5,0),"")</f>
        <v>国</v>
      </c>
      <c r="E279" s="463" t="str">
        <f>IFERROR(VLOOKUP($A279,士法!$B$6:$G$171,6,0),"")</f>
        <v>近畿地方整備局</v>
      </c>
      <c r="F279" s="463" t="str">
        <f>IFERROR(VLOOKUP($A279,基指!$B$6:$M$196,3,0),"")</f>
        <v/>
      </c>
      <c r="G279" s="463" t="str">
        <f>IFERROR(VLOOKUP($A279,基指!$B$6:$M$196,3,0),"")</f>
        <v/>
      </c>
      <c r="H279" s="463" t="str">
        <f>IFERROR(VLOOKUP($A279,基指!$B$6:$M$196,3,0),"")</f>
        <v/>
      </c>
      <c r="I279" s="463" t="str">
        <f>IFERROR(VLOOKUP($A279,基指!$B$6:$M$196,3,0),"")</f>
        <v/>
      </c>
      <c r="J279" s="463" t="str">
        <f>IFERROR(VLOOKUP($A279,基指!$B$6:$M$196,3,0),"")</f>
        <v/>
      </c>
      <c r="K279" s="463" t="str">
        <f>IFERROR(VLOOKUP($A279,基指!$B$6:$M$196,3,0),"")</f>
        <v/>
      </c>
      <c r="L279" s="463" t="str">
        <f>IFERROR(VLOOKUP($A279,基指!$B$6:$M$196,3,0),"")</f>
        <v/>
      </c>
      <c r="M279" s="463" t="str">
        <f>IFERROR(VLOOKUP($A279,基指!$B$6:$M$196,3,0),"")</f>
        <v/>
      </c>
      <c r="N279" s="463" t="str">
        <f>IFERROR(VLOOKUP($A279,基指!$B$6:$M$196,3,0),"")</f>
        <v/>
      </c>
      <c r="O279" s="464" t="str">
        <f>IFERROR(VLOOKUP($A279,基指!$B$6:$M$196,3,0),"")</f>
        <v/>
      </c>
    </row>
    <row r="280" spans="1:15" ht="15" customHeight="1" x14ac:dyDescent="0.15">
      <c r="A280" s="53">
        <f t="shared" si="34"/>
        <v>9</v>
      </c>
      <c r="B280" s="51" t="str">
        <f>IFERROR(VLOOKUP($A280,士法!$B$6:$G$171,3,0),"")</f>
        <v>国・連合会</v>
      </c>
      <c r="C280" s="49" t="str">
        <f t="shared" si="33"/>
        <v/>
      </c>
      <c r="D280" s="69" t="str">
        <f>IFERROR(VLOOKUP($A280,士法!$B$6:$G$171,5,0),"")</f>
        <v>国</v>
      </c>
      <c r="E280" s="463" t="str">
        <f>IFERROR(VLOOKUP($A280,士法!$B$6:$G$171,6,0),"")</f>
        <v>中国地方整備局</v>
      </c>
      <c r="F280" s="463" t="str">
        <f>IFERROR(VLOOKUP($A280,基指!$B$6:$M$196,3,0),"")</f>
        <v/>
      </c>
      <c r="G280" s="463" t="str">
        <f>IFERROR(VLOOKUP($A280,基指!$B$6:$M$196,3,0),"")</f>
        <v/>
      </c>
      <c r="H280" s="463" t="str">
        <f>IFERROR(VLOOKUP($A280,基指!$B$6:$M$196,3,0),"")</f>
        <v/>
      </c>
      <c r="I280" s="463" t="str">
        <f>IFERROR(VLOOKUP($A280,基指!$B$6:$M$196,3,0),"")</f>
        <v/>
      </c>
      <c r="J280" s="463" t="str">
        <f>IFERROR(VLOOKUP($A280,基指!$B$6:$M$196,3,0),"")</f>
        <v/>
      </c>
      <c r="K280" s="463" t="str">
        <f>IFERROR(VLOOKUP($A280,基指!$B$6:$M$196,3,0),"")</f>
        <v/>
      </c>
      <c r="L280" s="463" t="str">
        <f>IFERROR(VLOOKUP($A280,基指!$B$6:$M$196,3,0),"")</f>
        <v/>
      </c>
      <c r="M280" s="463" t="str">
        <f>IFERROR(VLOOKUP($A280,基指!$B$6:$M$196,3,0),"")</f>
        <v/>
      </c>
      <c r="N280" s="463" t="str">
        <f>IFERROR(VLOOKUP($A280,基指!$B$6:$M$196,3,0),"")</f>
        <v/>
      </c>
      <c r="O280" s="464" t="str">
        <f>IFERROR(VLOOKUP($A280,基指!$B$6:$M$196,3,0),"")</f>
        <v/>
      </c>
    </row>
    <row r="281" spans="1:15" ht="15" customHeight="1" x14ac:dyDescent="0.15">
      <c r="A281" s="53">
        <f t="shared" si="34"/>
        <v>10</v>
      </c>
      <c r="B281" s="51" t="str">
        <f>IFERROR(VLOOKUP($A281,士法!$B$6:$G$171,3,0),"")</f>
        <v>国・連合会</v>
      </c>
      <c r="C281" s="49" t="str">
        <f t="shared" si="33"/>
        <v/>
      </c>
      <c r="D281" s="69" t="str">
        <f>IFERROR(VLOOKUP($A281,士法!$B$6:$G$171,5,0),"")</f>
        <v>国</v>
      </c>
      <c r="E281" s="463" t="str">
        <f>IFERROR(VLOOKUP($A281,士法!$B$6:$G$171,6,0),"")</f>
        <v>四国地方整備局</v>
      </c>
      <c r="F281" s="463" t="str">
        <f>IFERROR(VLOOKUP($A281,基指!$B$6:$M$196,3,0),"")</f>
        <v/>
      </c>
      <c r="G281" s="463" t="str">
        <f>IFERROR(VLOOKUP($A281,基指!$B$6:$M$196,3,0),"")</f>
        <v/>
      </c>
      <c r="H281" s="463" t="str">
        <f>IFERROR(VLOOKUP($A281,基指!$B$6:$M$196,3,0),"")</f>
        <v/>
      </c>
      <c r="I281" s="463" t="str">
        <f>IFERROR(VLOOKUP($A281,基指!$B$6:$M$196,3,0),"")</f>
        <v/>
      </c>
      <c r="J281" s="463" t="str">
        <f>IFERROR(VLOOKUP($A281,基指!$B$6:$M$196,3,0),"")</f>
        <v/>
      </c>
      <c r="K281" s="463" t="str">
        <f>IFERROR(VLOOKUP($A281,基指!$B$6:$M$196,3,0),"")</f>
        <v/>
      </c>
      <c r="L281" s="463" t="str">
        <f>IFERROR(VLOOKUP($A281,基指!$B$6:$M$196,3,0),"")</f>
        <v/>
      </c>
      <c r="M281" s="463" t="str">
        <f>IFERROR(VLOOKUP($A281,基指!$B$6:$M$196,3,0),"")</f>
        <v/>
      </c>
      <c r="N281" s="463" t="str">
        <f>IFERROR(VLOOKUP($A281,基指!$B$6:$M$196,3,0),"")</f>
        <v/>
      </c>
      <c r="O281" s="464" t="str">
        <f>IFERROR(VLOOKUP($A281,基指!$B$6:$M$196,3,0),"")</f>
        <v/>
      </c>
    </row>
    <row r="282" spans="1:15" ht="15" customHeight="1" x14ac:dyDescent="0.15">
      <c r="A282" s="53">
        <f t="shared" si="34"/>
        <v>11</v>
      </c>
      <c r="B282" s="51" t="str">
        <f>IFERROR(VLOOKUP($A282,士法!$B$6:$G$171,3,0),"")</f>
        <v>国・連合会</v>
      </c>
      <c r="C282" s="49" t="str">
        <f t="shared" si="33"/>
        <v/>
      </c>
      <c r="D282" s="69" t="str">
        <f>IFERROR(VLOOKUP($A282,士法!$B$6:$G$171,5,0),"")</f>
        <v>国</v>
      </c>
      <c r="E282" s="463" t="str">
        <f>IFERROR(VLOOKUP($A282,士法!$B$6:$G$171,6,0),"")</f>
        <v>九州地方整備局</v>
      </c>
      <c r="F282" s="463" t="str">
        <f>IFERROR(VLOOKUP($A282,基指!$B$6:$M$196,3,0),"")</f>
        <v/>
      </c>
      <c r="G282" s="463" t="str">
        <f>IFERROR(VLOOKUP($A282,基指!$B$6:$M$196,3,0),"")</f>
        <v/>
      </c>
      <c r="H282" s="463" t="str">
        <f>IFERROR(VLOOKUP($A282,基指!$B$6:$M$196,3,0),"")</f>
        <v/>
      </c>
      <c r="I282" s="463" t="str">
        <f>IFERROR(VLOOKUP($A282,基指!$B$6:$M$196,3,0),"")</f>
        <v/>
      </c>
      <c r="J282" s="463" t="str">
        <f>IFERROR(VLOOKUP($A282,基指!$B$6:$M$196,3,0),"")</f>
        <v/>
      </c>
      <c r="K282" s="463" t="str">
        <f>IFERROR(VLOOKUP($A282,基指!$B$6:$M$196,3,0),"")</f>
        <v/>
      </c>
      <c r="L282" s="463" t="str">
        <f>IFERROR(VLOOKUP($A282,基指!$B$6:$M$196,3,0),"")</f>
        <v/>
      </c>
      <c r="M282" s="463" t="str">
        <f>IFERROR(VLOOKUP($A282,基指!$B$6:$M$196,3,0),"")</f>
        <v/>
      </c>
      <c r="N282" s="463" t="str">
        <f>IFERROR(VLOOKUP($A282,基指!$B$6:$M$196,3,0),"")</f>
        <v/>
      </c>
      <c r="O282" s="464" t="str">
        <f>IFERROR(VLOOKUP($A282,基指!$B$6:$M$196,3,0),"")</f>
        <v/>
      </c>
    </row>
    <row r="283" spans="1:15" ht="15" customHeight="1" x14ac:dyDescent="0.15">
      <c r="A283" s="53">
        <f t="shared" si="34"/>
        <v>12</v>
      </c>
      <c r="B283" s="51" t="str">
        <f>IFERROR(VLOOKUP($A283,士法!$B$6:$G$171,3,0),"")</f>
        <v>国・連合会</v>
      </c>
      <c r="C283" s="49" t="str">
        <f t="shared" si="33"/>
        <v/>
      </c>
      <c r="D283" s="69" t="str">
        <f>IFERROR(VLOOKUP($A283,士法!$B$6:$G$171,5,0),"")</f>
        <v>国</v>
      </c>
      <c r="E283" s="463" t="str">
        <f>IFERROR(VLOOKUP($A283,士法!$B$6:$G$171,6,0),"")</f>
        <v>沖縄総合事務局</v>
      </c>
      <c r="F283" s="463" t="str">
        <f>IFERROR(VLOOKUP($A283,基指!$B$6:$M$196,3,0),"")</f>
        <v/>
      </c>
      <c r="G283" s="463" t="str">
        <f>IFERROR(VLOOKUP($A283,基指!$B$6:$M$196,3,0),"")</f>
        <v/>
      </c>
      <c r="H283" s="463" t="str">
        <f>IFERROR(VLOOKUP($A283,基指!$B$6:$M$196,3,0),"")</f>
        <v/>
      </c>
      <c r="I283" s="463" t="str">
        <f>IFERROR(VLOOKUP($A283,基指!$B$6:$M$196,3,0),"")</f>
        <v/>
      </c>
      <c r="J283" s="463" t="str">
        <f>IFERROR(VLOOKUP($A283,基指!$B$6:$M$196,3,0),"")</f>
        <v/>
      </c>
      <c r="K283" s="463" t="str">
        <f>IFERROR(VLOOKUP($A283,基指!$B$6:$M$196,3,0),"")</f>
        <v/>
      </c>
      <c r="L283" s="463" t="str">
        <f>IFERROR(VLOOKUP($A283,基指!$B$6:$M$196,3,0),"")</f>
        <v/>
      </c>
      <c r="M283" s="463" t="str">
        <f>IFERROR(VLOOKUP($A283,基指!$B$6:$M$196,3,0),"")</f>
        <v/>
      </c>
      <c r="N283" s="463" t="str">
        <f>IFERROR(VLOOKUP($A283,基指!$B$6:$M$196,3,0),"")</f>
        <v/>
      </c>
      <c r="O283" s="464" t="str">
        <f>IFERROR(VLOOKUP($A283,基指!$B$6:$M$196,3,0),"")</f>
        <v/>
      </c>
    </row>
    <row r="284" spans="1:15" ht="15" customHeight="1" x14ac:dyDescent="0.15">
      <c r="A284" s="53">
        <f t="shared" si="34"/>
        <v>13</v>
      </c>
      <c r="B284" s="51" t="str">
        <f>IFERROR(VLOOKUP($A284,士法!$B$6:$G$171,3,0),"")</f>
        <v>国・連合会</v>
      </c>
      <c r="C284" s="49" t="str">
        <f t="shared" si="33"/>
        <v/>
      </c>
      <c r="D284" s="69" t="str">
        <f>IFERROR(VLOOKUP($A284,士法!$B$6:$G$171,5,0),"")</f>
        <v>中央指定登録機関</v>
      </c>
      <c r="E284" s="463" t="str">
        <f>IFERROR(VLOOKUP($A284,士法!$B$6:$G$171,6,0),"")</f>
        <v>公益社団法人日本建築士会連合会</v>
      </c>
      <c r="F284" s="463" t="str">
        <f>IFERROR(VLOOKUP($A284,基指!$B$6:$M$196,3,0),"")</f>
        <v/>
      </c>
      <c r="G284" s="463" t="str">
        <f>IFERROR(VLOOKUP($A284,基指!$B$6:$M$196,3,0),"")</f>
        <v/>
      </c>
      <c r="H284" s="463" t="str">
        <f>IFERROR(VLOOKUP($A284,基指!$B$6:$M$196,3,0),"")</f>
        <v/>
      </c>
      <c r="I284" s="463" t="str">
        <f>IFERROR(VLOOKUP($A284,基指!$B$6:$M$196,3,0),"")</f>
        <v/>
      </c>
      <c r="J284" s="463" t="str">
        <f>IFERROR(VLOOKUP($A284,基指!$B$6:$M$196,3,0),"")</f>
        <v/>
      </c>
      <c r="K284" s="463" t="str">
        <f>IFERROR(VLOOKUP($A284,基指!$B$6:$M$196,3,0),"")</f>
        <v/>
      </c>
      <c r="L284" s="463" t="str">
        <f>IFERROR(VLOOKUP($A284,基指!$B$6:$M$196,3,0),"")</f>
        <v/>
      </c>
      <c r="M284" s="463" t="str">
        <f>IFERROR(VLOOKUP($A284,基指!$B$6:$M$196,3,0),"")</f>
        <v/>
      </c>
      <c r="N284" s="463" t="str">
        <f>IFERROR(VLOOKUP($A284,基指!$B$6:$M$196,3,0),"")</f>
        <v/>
      </c>
      <c r="O284" s="464" t="str">
        <f>IFERROR(VLOOKUP($A284,基指!$B$6:$M$196,3,0),"")</f>
        <v/>
      </c>
    </row>
    <row r="285" spans="1:15" ht="15" customHeight="1" x14ac:dyDescent="0.15">
      <c r="A285" s="53">
        <f t="shared" si="34"/>
        <v>14</v>
      </c>
      <c r="B285" s="51" t="str">
        <f>IFERROR(VLOOKUP($A285,士法!$B$6:$G$171,3,0),"")</f>
        <v>国・連合会</v>
      </c>
      <c r="C285" s="49" t="str">
        <f t="shared" si="33"/>
        <v/>
      </c>
      <c r="D285" s="69" t="str">
        <f>IFERROR(VLOOKUP($A285,士法!$B$6:$G$171,5,0),"")</f>
        <v>－</v>
      </c>
      <c r="E285" s="463" t="str">
        <f>IFERROR(VLOOKUP($A285,士法!$B$6:$G$171,6,0),"")</f>
        <v>一般社団法人日本建築士事務所協会連合会</v>
      </c>
      <c r="F285" s="463" t="str">
        <f>IFERROR(VLOOKUP($A285,基指!$B$6:$M$196,3,0),"")</f>
        <v/>
      </c>
      <c r="G285" s="463" t="str">
        <f>IFERROR(VLOOKUP($A285,基指!$B$6:$M$196,3,0),"")</f>
        <v/>
      </c>
      <c r="H285" s="463" t="str">
        <f>IFERROR(VLOOKUP($A285,基指!$B$6:$M$196,3,0),"")</f>
        <v/>
      </c>
      <c r="I285" s="463" t="str">
        <f>IFERROR(VLOOKUP($A285,基指!$B$6:$M$196,3,0),"")</f>
        <v/>
      </c>
      <c r="J285" s="463" t="str">
        <f>IFERROR(VLOOKUP($A285,基指!$B$6:$M$196,3,0),"")</f>
        <v/>
      </c>
      <c r="K285" s="463" t="str">
        <f>IFERROR(VLOOKUP($A285,基指!$B$6:$M$196,3,0),"")</f>
        <v/>
      </c>
      <c r="L285" s="463" t="str">
        <f>IFERROR(VLOOKUP($A285,基指!$B$6:$M$196,3,0),"")</f>
        <v/>
      </c>
      <c r="M285" s="463" t="str">
        <f>IFERROR(VLOOKUP($A285,基指!$B$6:$M$196,3,0),"")</f>
        <v/>
      </c>
      <c r="N285" s="463" t="str">
        <f>IFERROR(VLOOKUP($A285,基指!$B$6:$M$196,3,0),"")</f>
        <v/>
      </c>
      <c r="O285" s="464" t="str">
        <f>IFERROR(VLOOKUP($A285,基指!$B$6:$M$196,3,0),"")</f>
        <v/>
      </c>
    </row>
    <row r="286" spans="1:15" ht="15" customHeight="1" x14ac:dyDescent="0.15">
      <c r="A286" s="53">
        <f t="shared" si="34"/>
        <v>15</v>
      </c>
      <c r="B286" s="51" t="str">
        <f>IFERROR(VLOOKUP($A286,士法!$B$6:$G$171,3,0),"")</f>
        <v>北海道</v>
      </c>
      <c r="C286" s="49" t="str">
        <f t="shared" si="33"/>
        <v>北海道</v>
      </c>
      <c r="D286" s="69" t="str">
        <f>IFERROR(VLOOKUP($A286,士法!$B$6:$G$171,5,0),"")</f>
        <v>指定事務所登録機関</v>
      </c>
      <c r="E286" s="463" t="str">
        <f>IFERROR(VLOOKUP($A286,士法!$B$6:$G$171,6,0),"")</f>
        <v>一般社団法人北海道建築士事務所協会</v>
      </c>
      <c r="F286" s="463" t="str">
        <f>IFERROR(VLOOKUP($A286,基指!$B$6:$M$196,3,0),"")</f>
        <v/>
      </c>
      <c r="G286" s="463" t="str">
        <f>IFERROR(VLOOKUP($A286,基指!$B$6:$M$196,3,0),"")</f>
        <v/>
      </c>
      <c r="H286" s="463" t="str">
        <f>IFERROR(VLOOKUP($A286,基指!$B$6:$M$196,3,0),"")</f>
        <v/>
      </c>
      <c r="I286" s="463" t="str">
        <f>IFERROR(VLOOKUP($A286,基指!$B$6:$M$196,3,0),"")</f>
        <v/>
      </c>
      <c r="J286" s="463" t="str">
        <f>IFERROR(VLOOKUP($A286,基指!$B$6:$M$196,3,0),"")</f>
        <v/>
      </c>
      <c r="K286" s="463" t="str">
        <f>IFERROR(VLOOKUP($A286,基指!$B$6:$M$196,3,0),"")</f>
        <v/>
      </c>
      <c r="L286" s="463" t="str">
        <f>IFERROR(VLOOKUP($A286,基指!$B$6:$M$196,3,0),"")</f>
        <v/>
      </c>
      <c r="M286" s="463" t="str">
        <f>IFERROR(VLOOKUP($A286,基指!$B$6:$M$196,3,0),"")</f>
        <v/>
      </c>
      <c r="N286" s="463" t="str">
        <f>IFERROR(VLOOKUP($A286,基指!$B$6:$M$196,3,0),"")</f>
        <v/>
      </c>
      <c r="O286" s="464" t="str">
        <f>IFERROR(VLOOKUP($A286,基指!$B$6:$M$196,3,0),"")</f>
        <v/>
      </c>
    </row>
    <row r="287" spans="1:15" ht="15" customHeight="1" x14ac:dyDescent="0.15">
      <c r="A287" s="53">
        <f t="shared" si="34"/>
        <v>16</v>
      </c>
      <c r="B287" s="51" t="str">
        <f>IFERROR(VLOOKUP($A287,士法!$B$6:$G$171,3,0),"")</f>
        <v>青森県</v>
      </c>
      <c r="C287" s="49" t="str">
        <f t="shared" si="33"/>
        <v>青森県</v>
      </c>
      <c r="D287" s="69" t="str">
        <f>IFERROR(VLOOKUP($A287,士法!$B$6:$G$171,5,0),"")</f>
        <v>指定登録機関</v>
      </c>
      <c r="E287" s="463" t="str">
        <f>IFERROR(VLOOKUP($A287,士法!$B$6:$G$171,6,0),"")</f>
        <v>一般社団法人青森県建築士会</v>
      </c>
      <c r="F287" s="463" t="str">
        <f>IFERROR(VLOOKUP($A287,基指!$B$6:$M$196,3,0),"")</f>
        <v/>
      </c>
      <c r="G287" s="463" t="str">
        <f>IFERROR(VLOOKUP($A287,基指!$B$6:$M$196,3,0),"")</f>
        <v/>
      </c>
      <c r="H287" s="463" t="str">
        <f>IFERROR(VLOOKUP($A287,基指!$B$6:$M$196,3,0),"")</f>
        <v/>
      </c>
      <c r="I287" s="463" t="str">
        <f>IFERROR(VLOOKUP($A287,基指!$B$6:$M$196,3,0),"")</f>
        <v/>
      </c>
      <c r="J287" s="463" t="str">
        <f>IFERROR(VLOOKUP($A287,基指!$B$6:$M$196,3,0),"")</f>
        <v/>
      </c>
      <c r="K287" s="463" t="str">
        <f>IFERROR(VLOOKUP($A287,基指!$B$6:$M$196,3,0),"")</f>
        <v/>
      </c>
      <c r="L287" s="463" t="str">
        <f>IFERROR(VLOOKUP($A287,基指!$B$6:$M$196,3,0),"")</f>
        <v/>
      </c>
      <c r="M287" s="463" t="str">
        <f>IFERROR(VLOOKUP($A287,基指!$B$6:$M$196,3,0),"")</f>
        <v/>
      </c>
      <c r="N287" s="463" t="str">
        <f>IFERROR(VLOOKUP($A287,基指!$B$6:$M$196,3,0),"")</f>
        <v/>
      </c>
      <c r="O287" s="464" t="str">
        <f>IFERROR(VLOOKUP($A287,基指!$B$6:$M$196,3,0),"")</f>
        <v/>
      </c>
    </row>
    <row r="288" spans="1:15" ht="15" customHeight="1" x14ac:dyDescent="0.15">
      <c r="A288" s="53">
        <f t="shared" si="34"/>
        <v>17</v>
      </c>
      <c r="B288" s="51" t="str">
        <f>IFERROR(VLOOKUP($A288,士法!$B$6:$G$171,3,0),"")</f>
        <v>青森県</v>
      </c>
      <c r="C288" s="49" t="str">
        <f t="shared" si="33"/>
        <v/>
      </c>
      <c r="D288" s="69" t="str">
        <f>IFERROR(VLOOKUP($A288,士法!$B$6:$G$171,5,0),"")</f>
        <v>指定事務所登録機関</v>
      </c>
      <c r="E288" s="463" t="str">
        <f>IFERROR(VLOOKUP($A288,士法!$B$6:$G$171,6,0),"")</f>
        <v>一般社団法人青森県建築士事務所協会</v>
      </c>
      <c r="F288" s="463" t="str">
        <f>IFERROR(VLOOKUP($A288,基指!$B$6:$M$196,3,0),"")</f>
        <v/>
      </c>
      <c r="G288" s="463" t="str">
        <f>IFERROR(VLOOKUP($A288,基指!$B$6:$M$196,3,0),"")</f>
        <v/>
      </c>
      <c r="H288" s="463" t="str">
        <f>IFERROR(VLOOKUP($A288,基指!$B$6:$M$196,3,0),"")</f>
        <v/>
      </c>
      <c r="I288" s="463" t="str">
        <f>IFERROR(VLOOKUP($A288,基指!$B$6:$M$196,3,0),"")</f>
        <v/>
      </c>
      <c r="J288" s="463" t="str">
        <f>IFERROR(VLOOKUP($A288,基指!$B$6:$M$196,3,0),"")</f>
        <v/>
      </c>
      <c r="K288" s="463" t="str">
        <f>IFERROR(VLOOKUP($A288,基指!$B$6:$M$196,3,0),"")</f>
        <v/>
      </c>
      <c r="L288" s="463" t="str">
        <f>IFERROR(VLOOKUP($A288,基指!$B$6:$M$196,3,0),"")</f>
        <v/>
      </c>
      <c r="M288" s="463" t="str">
        <f>IFERROR(VLOOKUP($A288,基指!$B$6:$M$196,3,0),"")</f>
        <v/>
      </c>
      <c r="N288" s="463" t="str">
        <f>IFERROR(VLOOKUP($A288,基指!$B$6:$M$196,3,0),"")</f>
        <v/>
      </c>
      <c r="O288" s="464" t="str">
        <f>IFERROR(VLOOKUP($A288,基指!$B$6:$M$196,3,0),"")</f>
        <v/>
      </c>
    </row>
    <row r="289" spans="1:15" ht="15" customHeight="1" x14ac:dyDescent="0.15">
      <c r="A289" s="53">
        <f t="shared" si="34"/>
        <v>18</v>
      </c>
      <c r="B289" s="51" t="str">
        <f>IFERROR(VLOOKUP($A289,士法!$B$6:$G$171,3,0),"")</f>
        <v>秋田県</v>
      </c>
      <c r="C289" s="49" t="str">
        <f t="shared" si="33"/>
        <v>秋田県</v>
      </c>
      <c r="D289" s="69" t="str">
        <f>IFERROR(VLOOKUP($A289,士法!$B$6:$G$171,5,0),"")</f>
        <v>指定事務所登録機関</v>
      </c>
      <c r="E289" s="463" t="str">
        <f>IFERROR(VLOOKUP($A289,士法!$B$6:$G$171,6,0),"")</f>
        <v>一般社団法人秋田県建築士事務所協会</v>
      </c>
      <c r="F289" s="463" t="str">
        <f>IFERROR(VLOOKUP($A289,基指!$B$6:$M$196,3,0),"")</f>
        <v/>
      </c>
      <c r="G289" s="463" t="str">
        <f>IFERROR(VLOOKUP($A289,基指!$B$6:$M$196,3,0),"")</f>
        <v/>
      </c>
      <c r="H289" s="463" t="str">
        <f>IFERROR(VLOOKUP($A289,基指!$B$6:$M$196,3,0),"")</f>
        <v/>
      </c>
      <c r="I289" s="463" t="str">
        <f>IFERROR(VLOOKUP($A289,基指!$B$6:$M$196,3,0),"")</f>
        <v/>
      </c>
      <c r="J289" s="463" t="str">
        <f>IFERROR(VLOOKUP($A289,基指!$B$6:$M$196,3,0),"")</f>
        <v/>
      </c>
      <c r="K289" s="463" t="str">
        <f>IFERROR(VLOOKUP($A289,基指!$B$6:$M$196,3,0),"")</f>
        <v/>
      </c>
      <c r="L289" s="463" t="str">
        <f>IFERROR(VLOOKUP($A289,基指!$B$6:$M$196,3,0),"")</f>
        <v/>
      </c>
      <c r="M289" s="463" t="str">
        <f>IFERROR(VLOOKUP($A289,基指!$B$6:$M$196,3,0),"")</f>
        <v/>
      </c>
      <c r="N289" s="463" t="str">
        <f>IFERROR(VLOOKUP($A289,基指!$B$6:$M$196,3,0),"")</f>
        <v/>
      </c>
      <c r="O289" s="464" t="str">
        <f>IFERROR(VLOOKUP($A289,基指!$B$6:$M$196,3,0),"")</f>
        <v/>
      </c>
    </row>
    <row r="290" spans="1:15" ht="15" customHeight="1" x14ac:dyDescent="0.15">
      <c r="A290" s="53">
        <f t="shared" si="34"/>
        <v>19</v>
      </c>
      <c r="B290" s="51" t="str">
        <f>IFERROR(VLOOKUP($A290,士法!$B$6:$G$171,3,0),"")</f>
        <v>福島県</v>
      </c>
      <c r="C290" s="49" t="str">
        <f t="shared" si="33"/>
        <v>福島県</v>
      </c>
      <c r="D290" s="69" t="str">
        <f>IFERROR(VLOOKUP($A290,士法!$B$6:$G$171,5,0),"")</f>
        <v>指定登録機関</v>
      </c>
      <c r="E290" s="463" t="str">
        <f>IFERROR(VLOOKUP($A290,士法!$B$6:$G$171,6,0),"")</f>
        <v>公益社団法人福島県建築士会</v>
      </c>
      <c r="F290" s="463" t="str">
        <f>IFERROR(VLOOKUP($A290,基指!$B$6:$M$196,3,0),"")</f>
        <v/>
      </c>
      <c r="G290" s="463" t="str">
        <f>IFERROR(VLOOKUP($A290,基指!$B$6:$M$196,3,0),"")</f>
        <v/>
      </c>
      <c r="H290" s="463" t="str">
        <f>IFERROR(VLOOKUP($A290,基指!$B$6:$M$196,3,0),"")</f>
        <v/>
      </c>
      <c r="I290" s="463" t="str">
        <f>IFERROR(VLOOKUP($A290,基指!$B$6:$M$196,3,0),"")</f>
        <v/>
      </c>
      <c r="J290" s="463" t="str">
        <f>IFERROR(VLOOKUP($A290,基指!$B$6:$M$196,3,0),"")</f>
        <v/>
      </c>
      <c r="K290" s="463" t="str">
        <f>IFERROR(VLOOKUP($A290,基指!$B$6:$M$196,3,0),"")</f>
        <v/>
      </c>
      <c r="L290" s="463" t="str">
        <f>IFERROR(VLOOKUP($A290,基指!$B$6:$M$196,3,0),"")</f>
        <v/>
      </c>
      <c r="M290" s="463" t="str">
        <f>IFERROR(VLOOKUP($A290,基指!$B$6:$M$196,3,0),"")</f>
        <v/>
      </c>
      <c r="N290" s="463" t="str">
        <f>IFERROR(VLOOKUP($A290,基指!$B$6:$M$196,3,0),"")</f>
        <v/>
      </c>
      <c r="O290" s="464" t="str">
        <f>IFERROR(VLOOKUP($A290,基指!$B$6:$M$196,3,0),"")</f>
        <v/>
      </c>
    </row>
    <row r="291" spans="1:15" ht="15" customHeight="1" x14ac:dyDescent="0.15">
      <c r="A291" s="53">
        <f t="shared" si="34"/>
        <v>20</v>
      </c>
      <c r="B291" s="51" t="str">
        <f>IFERROR(VLOOKUP($A291,士法!$B$6:$G$171,3,0),"")</f>
        <v>福島県</v>
      </c>
      <c r="C291" s="49" t="str">
        <f t="shared" si="33"/>
        <v/>
      </c>
      <c r="D291" s="69" t="str">
        <f>IFERROR(VLOOKUP($A291,士法!$B$6:$G$171,5,0),"")</f>
        <v>指定事務所登録機関</v>
      </c>
      <c r="E291" s="463" t="str">
        <f>IFERROR(VLOOKUP($A291,士法!$B$6:$G$171,6,0),"")</f>
        <v>一般社団法人福島県建築士事務所協会</v>
      </c>
      <c r="F291" s="463" t="str">
        <f>IFERROR(VLOOKUP($A291,基指!$B$6:$M$196,3,0),"")</f>
        <v/>
      </c>
      <c r="G291" s="463" t="str">
        <f>IFERROR(VLOOKUP($A291,基指!$B$6:$M$196,3,0),"")</f>
        <v/>
      </c>
      <c r="H291" s="463" t="str">
        <f>IFERROR(VLOOKUP($A291,基指!$B$6:$M$196,3,0),"")</f>
        <v/>
      </c>
      <c r="I291" s="463" t="str">
        <f>IFERROR(VLOOKUP($A291,基指!$B$6:$M$196,3,0),"")</f>
        <v/>
      </c>
      <c r="J291" s="463" t="str">
        <f>IFERROR(VLOOKUP($A291,基指!$B$6:$M$196,3,0),"")</f>
        <v/>
      </c>
      <c r="K291" s="463" t="str">
        <f>IFERROR(VLOOKUP($A291,基指!$B$6:$M$196,3,0),"")</f>
        <v/>
      </c>
      <c r="L291" s="463" t="str">
        <f>IFERROR(VLOOKUP($A291,基指!$B$6:$M$196,3,0),"")</f>
        <v/>
      </c>
      <c r="M291" s="463" t="str">
        <f>IFERROR(VLOOKUP($A291,基指!$B$6:$M$196,3,0),"")</f>
        <v/>
      </c>
      <c r="N291" s="463" t="str">
        <f>IFERROR(VLOOKUP($A291,基指!$B$6:$M$196,3,0),"")</f>
        <v/>
      </c>
      <c r="O291" s="464" t="str">
        <f>IFERROR(VLOOKUP($A291,基指!$B$6:$M$196,3,0),"")</f>
        <v/>
      </c>
    </row>
    <row r="292" spans="1:15" ht="15" customHeight="1" x14ac:dyDescent="0.15">
      <c r="A292" s="53">
        <f t="shared" si="34"/>
        <v>21</v>
      </c>
      <c r="B292" s="51" t="str">
        <f>IFERROR(VLOOKUP($A292,士法!$B$6:$G$171,3,0),"")</f>
        <v>茨城県</v>
      </c>
      <c r="C292" s="49" t="str">
        <f t="shared" si="33"/>
        <v>茨城県</v>
      </c>
      <c r="D292" s="69" t="str">
        <f>IFERROR(VLOOKUP($A292,士法!$B$6:$G$171,5,0),"")</f>
        <v>指定登録機関</v>
      </c>
      <c r="E292" s="463" t="str">
        <f>IFERROR(VLOOKUP($A292,士法!$B$6:$G$171,6,0),"")</f>
        <v>一般社団法人茨城県建築士会</v>
      </c>
      <c r="F292" s="463" t="str">
        <f>IFERROR(VLOOKUP($A292,基指!$B$6:$M$196,3,0),"")</f>
        <v/>
      </c>
      <c r="G292" s="463" t="str">
        <f>IFERROR(VLOOKUP($A292,基指!$B$6:$M$196,3,0),"")</f>
        <v/>
      </c>
      <c r="H292" s="463" t="str">
        <f>IFERROR(VLOOKUP($A292,基指!$B$6:$M$196,3,0),"")</f>
        <v/>
      </c>
      <c r="I292" s="463" t="str">
        <f>IFERROR(VLOOKUP($A292,基指!$B$6:$M$196,3,0),"")</f>
        <v/>
      </c>
      <c r="J292" s="463" t="str">
        <f>IFERROR(VLOOKUP($A292,基指!$B$6:$M$196,3,0),"")</f>
        <v/>
      </c>
      <c r="K292" s="463" t="str">
        <f>IFERROR(VLOOKUP($A292,基指!$B$6:$M$196,3,0),"")</f>
        <v/>
      </c>
      <c r="L292" s="463" t="str">
        <f>IFERROR(VLOOKUP($A292,基指!$B$6:$M$196,3,0),"")</f>
        <v/>
      </c>
      <c r="M292" s="463" t="str">
        <f>IFERROR(VLOOKUP($A292,基指!$B$6:$M$196,3,0),"")</f>
        <v/>
      </c>
      <c r="N292" s="463" t="str">
        <f>IFERROR(VLOOKUP($A292,基指!$B$6:$M$196,3,0),"")</f>
        <v/>
      </c>
      <c r="O292" s="464" t="str">
        <f>IFERROR(VLOOKUP($A292,基指!$B$6:$M$196,3,0),"")</f>
        <v/>
      </c>
    </row>
    <row r="293" spans="1:15" ht="15" customHeight="1" x14ac:dyDescent="0.15">
      <c r="A293" s="53">
        <f t="shared" si="34"/>
        <v>22</v>
      </c>
      <c r="B293" s="51" t="str">
        <f>IFERROR(VLOOKUP($A293,士法!$B$6:$G$171,3,0),"")</f>
        <v>栃木県</v>
      </c>
      <c r="C293" s="49" t="str">
        <f t="shared" si="33"/>
        <v>栃木県</v>
      </c>
      <c r="D293" s="69" t="str">
        <f>IFERROR(VLOOKUP($A293,士法!$B$6:$G$171,5,0),"")</f>
        <v>指定登録機関</v>
      </c>
      <c r="E293" s="463" t="str">
        <f>IFERROR(VLOOKUP($A293,士法!$B$6:$G$171,6,0),"")</f>
        <v>一般社団法人栃木県建築士会</v>
      </c>
      <c r="F293" s="463" t="str">
        <f>IFERROR(VLOOKUP($A293,基指!$B$6:$M$196,3,0),"")</f>
        <v/>
      </c>
      <c r="G293" s="463" t="str">
        <f>IFERROR(VLOOKUP($A293,基指!$B$6:$M$196,3,0),"")</f>
        <v/>
      </c>
      <c r="H293" s="463" t="str">
        <f>IFERROR(VLOOKUP($A293,基指!$B$6:$M$196,3,0),"")</f>
        <v/>
      </c>
      <c r="I293" s="463" t="str">
        <f>IFERROR(VLOOKUP($A293,基指!$B$6:$M$196,3,0),"")</f>
        <v/>
      </c>
      <c r="J293" s="463" t="str">
        <f>IFERROR(VLOOKUP($A293,基指!$B$6:$M$196,3,0),"")</f>
        <v/>
      </c>
      <c r="K293" s="463" t="str">
        <f>IFERROR(VLOOKUP($A293,基指!$B$6:$M$196,3,0),"")</f>
        <v/>
      </c>
      <c r="L293" s="463" t="str">
        <f>IFERROR(VLOOKUP($A293,基指!$B$6:$M$196,3,0),"")</f>
        <v/>
      </c>
      <c r="M293" s="463" t="str">
        <f>IFERROR(VLOOKUP($A293,基指!$B$6:$M$196,3,0),"")</f>
        <v/>
      </c>
      <c r="N293" s="463" t="str">
        <f>IFERROR(VLOOKUP($A293,基指!$B$6:$M$196,3,0),"")</f>
        <v/>
      </c>
      <c r="O293" s="464" t="str">
        <f>IFERROR(VLOOKUP($A293,基指!$B$6:$M$196,3,0),"")</f>
        <v/>
      </c>
    </row>
    <row r="294" spans="1:15" ht="15" customHeight="1" x14ac:dyDescent="0.15">
      <c r="A294" s="53">
        <f t="shared" si="34"/>
        <v>23</v>
      </c>
      <c r="B294" s="51" t="str">
        <f>IFERROR(VLOOKUP($A294,士法!$B$6:$G$171,3,0),"")</f>
        <v>群馬県</v>
      </c>
      <c r="C294" s="49" t="str">
        <f t="shared" si="33"/>
        <v>群馬県</v>
      </c>
      <c r="D294" s="69" t="str">
        <f>IFERROR(VLOOKUP($A294,士法!$B$6:$G$171,5,0),"")</f>
        <v>指定登録機関</v>
      </c>
      <c r="E294" s="463" t="str">
        <f>IFERROR(VLOOKUP($A294,士法!$B$6:$G$171,6,0),"")</f>
        <v>一般社団法人群馬建築士会</v>
      </c>
      <c r="F294" s="463" t="str">
        <f>IFERROR(VLOOKUP($A294,基指!$B$6:$M$196,3,0),"")</f>
        <v/>
      </c>
      <c r="G294" s="463" t="str">
        <f>IFERROR(VLOOKUP($A294,基指!$B$6:$M$196,3,0),"")</f>
        <v/>
      </c>
      <c r="H294" s="463" t="str">
        <f>IFERROR(VLOOKUP($A294,基指!$B$6:$M$196,3,0),"")</f>
        <v/>
      </c>
      <c r="I294" s="463" t="str">
        <f>IFERROR(VLOOKUP($A294,基指!$B$6:$M$196,3,0),"")</f>
        <v/>
      </c>
      <c r="J294" s="463" t="str">
        <f>IFERROR(VLOOKUP($A294,基指!$B$6:$M$196,3,0),"")</f>
        <v/>
      </c>
      <c r="K294" s="463" t="str">
        <f>IFERROR(VLOOKUP($A294,基指!$B$6:$M$196,3,0),"")</f>
        <v/>
      </c>
      <c r="L294" s="463" t="str">
        <f>IFERROR(VLOOKUP($A294,基指!$B$6:$M$196,3,0),"")</f>
        <v/>
      </c>
      <c r="M294" s="463" t="str">
        <f>IFERROR(VLOOKUP($A294,基指!$B$6:$M$196,3,0),"")</f>
        <v/>
      </c>
      <c r="N294" s="463" t="str">
        <f>IFERROR(VLOOKUP($A294,基指!$B$6:$M$196,3,0),"")</f>
        <v/>
      </c>
      <c r="O294" s="464" t="str">
        <f>IFERROR(VLOOKUP($A294,基指!$B$6:$M$196,3,0),"")</f>
        <v/>
      </c>
    </row>
    <row r="295" spans="1:15" ht="15" customHeight="1" x14ac:dyDescent="0.15">
      <c r="A295" s="53">
        <f t="shared" si="34"/>
        <v>24</v>
      </c>
      <c r="B295" s="51" t="str">
        <f>IFERROR(VLOOKUP($A295,士法!$B$6:$G$171,3,0),"")</f>
        <v>群馬県</v>
      </c>
      <c r="C295" s="49" t="str">
        <f t="shared" si="33"/>
        <v/>
      </c>
      <c r="D295" s="69" t="str">
        <f>IFERROR(VLOOKUP($A295,士法!$B$6:$G$171,5,0),"")</f>
        <v>指定事務所登録機関</v>
      </c>
      <c r="E295" s="463" t="str">
        <f>IFERROR(VLOOKUP($A295,士法!$B$6:$G$171,6,0),"")</f>
        <v>一般社団法人群馬県建築士事務所協会</v>
      </c>
      <c r="F295" s="463" t="str">
        <f>IFERROR(VLOOKUP($A295,基指!$B$6:$M$196,3,0),"")</f>
        <v/>
      </c>
      <c r="G295" s="463" t="str">
        <f>IFERROR(VLOOKUP($A295,基指!$B$6:$M$196,3,0),"")</f>
        <v/>
      </c>
      <c r="H295" s="463" t="str">
        <f>IFERROR(VLOOKUP($A295,基指!$B$6:$M$196,3,0),"")</f>
        <v/>
      </c>
      <c r="I295" s="463" t="str">
        <f>IFERROR(VLOOKUP($A295,基指!$B$6:$M$196,3,0),"")</f>
        <v/>
      </c>
      <c r="J295" s="463" t="str">
        <f>IFERROR(VLOOKUP($A295,基指!$B$6:$M$196,3,0),"")</f>
        <v/>
      </c>
      <c r="K295" s="463" t="str">
        <f>IFERROR(VLOOKUP($A295,基指!$B$6:$M$196,3,0),"")</f>
        <v/>
      </c>
      <c r="L295" s="463" t="str">
        <f>IFERROR(VLOOKUP($A295,基指!$B$6:$M$196,3,0),"")</f>
        <v/>
      </c>
      <c r="M295" s="463" t="str">
        <f>IFERROR(VLOOKUP($A295,基指!$B$6:$M$196,3,0),"")</f>
        <v/>
      </c>
      <c r="N295" s="463" t="str">
        <f>IFERROR(VLOOKUP($A295,基指!$B$6:$M$196,3,0),"")</f>
        <v/>
      </c>
      <c r="O295" s="464" t="str">
        <f>IFERROR(VLOOKUP($A295,基指!$B$6:$M$196,3,0),"")</f>
        <v/>
      </c>
    </row>
    <row r="296" spans="1:15" ht="15" customHeight="1" x14ac:dyDescent="0.15">
      <c r="A296" s="53">
        <f t="shared" si="34"/>
        <v>25</v>
      </c>
      <c r="B296" s="51" t="str">
        <f>IFERROR(VLOOKUP($A296,士法!$B$6:$G$171,3,0),"")</f>
        <v>埼玉県</v>
      </c>
      <c r="C296" s="49" t="str">
        <f t="shared" si="33"/>
        <v>埼玉県</v>
      </c>
      <c r="D296" s="69" t="str">
        <f>IFERROR(VLOOKUP($A296,士法!$B$6:$G$171,5,0),"")</f>
        <v>指定登録機関</v>
      </c>
      <c r="E296" s="463" t="str">
        <f>IFERROR(VLOOKUP($A296,士法!$B$6:$G$171,6,0),"")</f>
        <v>一般社団法人埼玉建築士会</v>
      </c>
      <c r="F296" s="463" t="str">
        <f>IFERROR(VLOOKUP($A296,基指!$B$6:$M$196,3,0),"")</f>
        <v/>
      </c>
      <c r="G296" s="463" t="str">
        <f>IFERROR(VLOOKUP($A296,基指!$B$6:$M$196,3,0),"")</f>
        <v/>
      </c>
      <c r="H296" s="463" t="str">
        <f>IFERROR(VLOOKUP($A296,基指!$B$6:$M$196,3,0),"")</f>
        <v/>
      </c>
      <c r="I296" s="463" t="str">
        <f>IFERROR(VLOOKUP($A296,基指!$B$6:$M$196,3,0),"")</f>
        <v/>
      </c>
      <c r="J296" s="463" t="str">
        <f>IFERROR(VLOOKUP($A296,基指!$B$6:$M$196,3,0),"")</f>
        <v/>
      </c>
      <c r="K296" s="463" t="str">
        <f>IFERROR(VLOOKUP($A296,基指!$B$6:$M$196,3,0),"")</f>
        <v/>
      </c>
      <c r="L296" s="463" t="str">
        <f>IFERROR(VLOOKUP($A296,基指!$B$6:$M$196,3,0),"")</f>
        <v/>
      </c>
      <c r="M296" s="463" t="str">
        <f>IFERROR(VLOOKUP($A296,基指!$B$6:$M$196,3,0),"")</f>
        <v/>
      </c>
      <c r="N296" s="463" t="str">
        <f>IFERROR(VLOOKUP($A296,基指!$B$6:$M$196,3,0),"")</f>
        <v/>
      </c>
      <c r="O296" s="464" t="str">
        <f>IFERROR(VLOOKUP($A296,基指!$B$6:$M$196,3,0),"")</f>
        <v/>
      </c>
    </row>
    <row r="297" spans="1:15" ht="15" customHeight="1" x14ac:dyDescent="0.15">
      <c r="A297" s="53">
        <f t="shared" si="34"/>
        <v>26</v>
      </c>
      <c r="B297" s="51" t="str">
        <f>IFERROR(VLOOKUP($A297,士法!$B$6:$G$171,3,0),"")</f>
        <v>埼玉県</v>
      </c>
      <c r="C297" s="49" t="str">
        <f t="shared" si="33"/>
        <v/>
      </c>
      <c r="D297" s="69" t="str">
        <f>IFERROR(VLOOKUP($A297,士法!$B$6:$G$171,5,0),"")</f>
        <v>指定事務所登録機関</v>
      </c>
      <c r="E297" s="463" t="str">
        <f>IFERROR(VLOOKUP($A297,士法!$B$6:$G$171,6,0),"")</f>
        <v>一般社団法人埼玉県建築士事務所協会</v>
      </c>
      <c r="F297" s="463" t="str">
        <f>IFERROR(VLOOKUP($A297,基指!$B$6:$M$196,3,0),"")</f>
        <v/>
      </c>
      <c r="G297" s="463" t="str">
        <f>IFERROR(VLOOKUP($A297,基指!$B$6:$M$196,3,0),"")</f>
        <v/>
      </c>
      <c r="H297" s="463" t="str">
        <f>IFERROR(VLOOKUP($A297,基指!$B$6:$M$196,3,0),"")</f>
        <v/>
      </c>
      <c r="I297" s="463" t="str">
        <f>IFERROR(VLOOKUP($A297,基指!$B$6:$M$196,3,0),"")</f>
        <v/>
      </c>
      <c r="J297" s="463" t="str">
        <f>IFERROR(VLOOKUP($A297,基指!$B$6:$M$196,3,0),"")</f>
        <v/>
      </c>
      <c r="K297" s="463" t="str">
        <f>IFERROR(VLOOKUP($A297,基指!$B$6:$M$196,3,0),"")</f>
        <v/>
      </c>
      <c r="L297" s="463" t="str">
        <f>IFERROR(VLOOKUP($A297,基指!$B$6:$M$196,3,0),"")</f>
        <v/>
      </c>
      <c r="M297" s="463" t="str">
        <f>IFERROR(VLOOKUP($A297,基指!$B$6:$M$196,3,0),"")</f>
        <v/>
      </c>
      <c r="N297" s="463" t="str">
        <f>IFERROR(VLOOKUP($A297,基指!$B$6:$M$196,3,0),"")</f>
        <v/>
      </c>
      <c r="O297" s="464" t="str">
        <f>IFERROR(VLOOKUP($A297,基指!$B$6:$M$196,3,0),"")</f>
        <v/>
      </c>
    </row>
    <row r="298" spans="1:15" ht="15" customHeight="1" x14ac:dyDescent="0.15">
      <c r="A298" s="53">
        <f t="shared" si="34"/>
        <v>27</v>
      </c>
      <c r="B298" s="51" t="str">
        <f>IFERROR(VLOOKUP($A298,士法!$B$6:$G$171,3,0),"")</f>
        <v>東京都</v>
      </c>
      <c r="C298" s="49" t="str">
        <f t="shared" si="33"/>
        <v>東京都</v>
      </c>
      <c r="D298" s="69" t="str">
        <f>IFERROR(VLOOKUP($A298,士法!$B$6:$G$171,5,0),"")</f>
        <v>指定登録機関</v>
      </c>
      <c r="E298" s="463" t="str">
        <f>IFERROR(VLOOKUP($A298,士法!$B$6:$G$171,6,0),"")</f>
        <v>一般社団法人東京建築士会</v>
      </c>
      <c r="F298" s="463" t="str">
        <f>IFERROR(VLOOKUP($A298,基指!$B$6:$M$196,3,0),"")</f>
        <v/>
      </c>
      <c r="G298" s="463" t="str">
        <f>IFERROR(VLOOKUP($A298,基指!$B$6:$M$196,3,0),"")</f>
        <v/>
      </c>
      <c r="H298" s="463" t="str">
        <f>IFERROR(VLOOKUP($A298,基指!$B$6:$M$196,3,0),"")</f>
        <v/>
      </c>
      <c r="I298" s="463" t="str">
        <f>IFERROR(VLOOKUP($A298,基指!$B$6:$M$196,3,0),"")</f>
        <v/>
      </c>
      <c r="J298" s="463" t="str">
        <f>IFERROR(VLOOKUP($A298,基指!$B$6:$M$196,3,0),"")</f>
        <v/>
      </c>
      <c r="K298" s="463" t="str">
        <f>IFERROR(VLOOKUP($A298,基指!$B$6:$M$196,3,0),"")</f>
        <v/>
      </c>
      <c r="L298" s="463" t="str">
        <f>IFERROR(VLOOKUP($A298,基指!$B$6:$M$196,3,0),"")</f>
        <v/>
      </c>
      <c r="M298" s="463" t="str">
        <f>IFERROR(VLOOKUP($A298,基指!$B$6:$M$196,3,0),"")</f>
        <v/>
      </c>
      <c r="N298" s="463" t="str">
        <f>IFERROR(VLOOKUP($A298,基指!$B$6:$M$196,3,0),"")</f>
        <v/>
      </c>
      <c r="O298" s="464" t="str">
        <f>IFERROR(VLOOKUP($A298,基指!$B$6:$M$196,3,0),"")</f>
        <v/>
      </c>
    </row>
    <row r="299" spans="1:15" ht="15" customHeight="1" x14ac:dyDescent="0.15">
      <c r="A299" s="53">
        <f t="shared" si="34"/>
        <v>28</v>
      </c>
      <c r="B299" s="51" t="str">
        <f>IFERROR(VLOOKUP($A299,士法!$B$6:$G$171,3,0),"")</f>
        <v>東京都</v>
      </c>
      <c r="C299" s="49" t="str">
        <f t="shared" si="33"/>
        <v/>
      </c>
      <c r="D299" s="69" t="str">
        <f>IFERROR(VLOOKUP($A299,士法!$B$6:$G$171,5,0),"")</f>
        <v>指定事務所登録機関</v>
      </c>
      <c r="E299" s="463" t="str">
        <f>IFERROR(VLOOKUP($A299,士法!$B$6:$G$171,6,0),"")</f>
        <v>一般社団法人東京都建築士事務所協会</v>
      </c>
      <c r="F299" s="463" t="str">
        <f>IFERROR(VLOOKUP($A299,基指!$B$6:$M$196,3,0),"")</f>
        <v/>
      </c>
      <c r="G299" s="463" t="str">
        <f>IFERROR(VLOOKUP($A299,基指!$B$6:$M$196,3,0),"")</f>
        <v/>
      </c>
      <c r="H299" s="463" t="str">
        <f>IFERROR(VLOOKUP($A299,基指!$B$6:$M$196,3,0),"")</f>
        <v/>
      </c>
      <c r="I299" s="463" t="str">
        <f>IFERROR(VLOOKUP($A299,基指!$B$6:$M$196,3,0),"")</f>
        <v/>
      </c>
      <c r="J299" s="463" t="str">
        <f>IFERROR(VLOOKUP($A299,基指!$B$6:$M$196,3,0),"")</f>
        <v/>
      </c>
      <c r="K299" s="463" t="str">
        <f>IFERROR(VLOOKUP($A299,基指!$B$6:$M$196,3,0),"")</f>
        <v/>
      </c>
      <c r="L299" s="463" t="str">
        <f>IFERROR(VLOOKUP($A299,基指!$B$6:$M$196,3,0),"")</f>
        <v/>
      </c>
      <c r="M299" s="463" t="str">
        <f>IFERROR(VLOOKUP($A299,基指!$B$6:$M$196,3,0),"")</f>
        <v/>
      </c>
      <c r="N299" s="463" t="str">
        <f>IFERROR(VLOOKUP($A299,基指!$B$6:$M$196,3,0),"")</f>
        <v/>
      </c>
      <c r="O299" s="464" t="str">
        <f>IFERROR(VLOOKUP($A299,基指!$B$6:$M$196,3,0),"")</f>
        <v/>
      </c>
    </row>
    <row r="300" spans="1:15" ht="15" customHeight="1" x14ac:dyDescent="0.15">
      <c r="A300" s="53">
        <f t="shared" si="34"/>
        <v>29</v>
      </c>
      <c r="B300" s="51" t="str">
        <f>IFERROR(VLOOKUP($A300,士法!$B$6:$G$171,3,0),"")</f>
        <v>神奈川県</v>
      </c>
      <c r="C300" s="49" t="str">
        <f t="shared" si="33"/>
        <v>神奈川県</v>
      </c>
      <c r="D300" s="69" t="str">
        <f>IFERROR(VLOOKUP($A300,士法!$B$6:$G$171,5,0),"")</f>
        <v>指定登録機関</v>
      </c>
      <c r="E300" s="463" t="str">
        <f>IFERROR(VLOOKUP($A300,士法!$B$6:$G$171,6,0),"")</f>
        <v>一般社団法人神奈川県建築士会</v>
      </c>
      <c r="F300" s="463" t="str">
        <f>IFERROR(VLOOKUP($A300,基指!$B$6:$M$196,3,0),"")</f>
        <v/>
      </c>
      <c r="G300" s="463" t="str">
        <f>IFERROR(VLOOKUP($A300,基指!$B$6:$M$196,3,0),"")</f>
        <v/>
      </c>
      <c r="H300" s="463" t="str">
        <f>IFERROR(VLOOKUP($A300,基指!$B$6:$M$196,3,0),"")</f>
        <v/>
      </c>
      <c r="I300" s="463" t="str">
        <f>IFERROR(VLOOKUP($A300,基指!$B$6:$M$196,3,0),"")</f>
        <v/>
      </c>
      <c r="J300" s="463" t="str">
        <f>IFERROR(VLOOKUP($A300,基指!$B$6:$M$196,3,0),"")</f>
        <v/>
      </c>
      <c r="K300" s="463" t="str">
        <f>IFERROR(VLOOKUP($A300,基指!$B$6:$M$196,3,0),"")</f>
        <v/>
      </c>
      <c r="L300" s="463" t="str">
        <f>IFERROR(VLOOKUP($A300,基指!$B$6:$M$196,3,0),"")</f>
        <v/>
      </c>
      <c r="M300" s="463" t="str">
        <f>IFERROR(VLOOKUP($A300,基指!$B$6:$M$196,3,0),"")</f>
        <v/>
      </c>
      <c r="N300" s="463" t="str">
        <f>IFERROR(VLOOKUP($A300,基指!$B$6:$M$196,3,0),"")</f>
        <v/>
      </c>
      <c r="O300" s="464" t="str">
        <f>IFERROR(VLOOKUP($A300,基指!$B$6:$M$196,3,0),"")</f>
        <v/>
      </c>
    </row>
    <row r="301" spans="1:15" ht="15" customHeight="1" x14ac:dyDescent="0.15">
      <c r="A301" s="53">
        <f t="shared" si="34"/>
        <v>30</v>
      </c>
      <c r="B301" s="51" t="str">
        <f>IFERROR(VLOOKUP($A301,士法!$B$6:$G$171,3,0),"")</f>
        <v>神奈川県</v>
      </c>
      <c r="C301" s="49" t="str">
        <f t="shared" si="33"/>
        <v/>
      </c>
      <c r="D301" s="69" t="str">
        <f>IFERROR(VLOOKUP($A301,士法!$B$6:$G$171,5,0),"")</f>
        <v>指定事務所登録機関</v>
      </c>
      <c r="E301" s="463" t="str">
        <f>IFERROR(VLOOKUP($A301,士法!$B$6:$G$171,6,0),"")</f>
        <v>一般社団法人神奈川県建築士事務所協会</v>
      </c>
      <c r="F301" s="463" t="str">
        <f>IFERROR(VLOOKUP($A301,基指!$B$6:$M$196,3,0),"")</f>
        <v/>
      </c>
      <c r="G301" s="463" t="str">
        <f>IFERROR(VLOOKUP($A301,基指!$B$6:$M$196,3,0),"")</f>
        <v/>
      </c>
      <c r="H301" s="463" t="str">
        <f>IFERROR(VLOOKUP($A301,基指!$B$6:$M$196,3,0),"")</f>
        <v/>
      </c>
      <c r="I301" s="463" t="str">
        <f>IFERROR(VLOOKUP($A301,基指!$B$6:$M$196,3,0),"")</f>
        <v/>
      </c>
      <c r="J301" s="463" t="str">
        <f>IFERROR(VLOOKUP($A301,基指!$B$6:$M$196,3,0),"")</f>
        <v/>
      </c>
      <c r="K301" s="463" t="str">
        <f>IFERROR(VLOOKUP($A301,基指!$B$6:$M$196,3,0),"")</f>
        <v/>
      </c>
      <c r="L301" s="463" t="str">
        <f>IFERROR(VLOOKUP($A301,基指!$B$6:$M$196,3,0),"")</f>
        <v/>
      </c>
      <c r="M301" s="463" t="str">
        <f>IFERROR(VLOOKUP($A301,基指!$B$6:$M$196,3,0),"")</f>
        <v/>
      </c>
      <c r="N301" s="463" t="str">
        <f>IFERROR(VLOOKUP($A301,基指!$B$6:$M$196,3,0),"")</f>
        <v/>
      </c>
      <c r="O301" s="464" t="str">
        <f>IFERROR(VLOOKUP($A301,基指!$B$6:$M$196,3,0),"")</f>
        <v/>
      </c>
    </row>
    <row r="302" spans="1:15" ht="15" customHeight="1" x14ac:dyDescent="0.15">
      <c r="A302" s="53">
        <f t="shared" si="34"/>
        <v>31</v>
      </c>
      <c r="B302" s="51" t="str">
        <f>IFERROR(VLOOKUP($A302,士法!$B$6:$G$171,3,0),"")</f>
        <v>新潟県</v>
      </c>
      <c r="C302" s="49" t="str">
        <f t="shared" si="33"/>
        <v>新潟県</v>
      </c>
      <c r="D302" s="69" t="str">
        <f>IFERROR(VLOOKUP($A302,士法!$B$6:$G$171,5,0),"")</f>
        <v>指定登録機関</v>
      </c>
      <c r="E302" s="463" t="str">
        <f>IFERROR(VLOOKUP($A302,士法!$B$6:$G$171,6,0),"")</f>
        <v>公益社団法人新潟県建築士会</v>
      </c>
      <c r="F302" s="463" t="str">
        <f>IFERROR(VLOOKUP($A302,基指!$B$6:$M$196,3,0),"")</f>
        <v/>
      </c>
      <c r="G302" s="463" t="str">
        <f>IFERROR(VLOOKUP($A302,基指!$B$6:$M$196,3,0),"")</f>
        <v/>
      </c>
      <c r="H302" s="463" t="str">
        <f>IFERROR(VLOOKUP($A302,基指!$B$6:$M$196,3,0),"")</f>
        <v/>
      </c>
      <c r="I302" s="463" t="str">
        <f>IFERROR(VLOOKUP($A302,基指!$B$6:$M$196,3,0),"")</f>
        <v/>
      </c>
      <c r="J302" s="463" t="str">
        <f>IFERROR(VLOOKUP($A302,基指!$B$6:$M$196,3,0),"")</f>
        <v/>
      </c>
      <c r="K302" s="463" t="str">
        <f>IFERROR(VLOOKUP($A302,基指!$B$6:$M$196,3,0),"")</f>
        <v/>
      </c>
      <c r="L302" s="463" t="str">
        <f>IFERROR(VLOOKUP($A302,基指!$B$6:$M$196,3,0),"")</f>
        <v/>
      </c>
      <c r="M302" s="463" t="str">
        <f>IFERROR(VLOOKUP($A302,基指!$B$6:$M$196,3,0),"")</f>
        <v/>
      </c>
      <c r="N302" s="463" t="str">
        <f>IFERROR(VLOOKUP($A302,基指!$B$6:$M$196,3,0),"")</f>
        <v/>
      </c>
      <c r="O302" s="464" t="str">
        <f>IFERROR(VLOOKUP($A302,基指!$B$6:$M$196,3,0),"")</f>
        <v/>
      </c>
    </row>
    <row r="303" spans="1:15" ht="15" customHeight="1" x14ac:dyDescent="0.15">
      <c r="A303" s="53">
        <f t="shared" si="34"/>
        <v>32</v>
      </c>
      <c r="B303" s="51" t="str">
        <f>IFERROR(VLOOKUP($A303,士法!$B$6:$G$171,3,0),"")</f>
        <v>富山県</v>
      </c>
      <c r="C303" s="49" t="str">
        <f t="shared" si="33"/>
        <v>富山県</v>
      </c>
      <c r="D303" s="69" t="str">
        <f>IFERROR(VLOOKUP($A303,士法!$B$6:$G$171,5,0),"")</f>
        <v>指定登録機関</v>
      </c>
      <c r="E303" s="463" t="str">
        <f>IFERROR(VLOOKUP($A303,士法!$B$6:$G$171,6,0),"")</f>
        <v>公益社団法人富山県建築士会</v>
      </c>
      <c r="F303" s="463" t="str">
        <f>IFERROR(VLOOKUP($A303,基指!$B$6:$M$196,3,0),"")</f>
        <v/>
      </c>
      <c r="G303" s="463" t="str">
        <f>IFERROR(VLOOKUP($A303,基指!$B$6:$M$196,3,0),"")</f>
        <v/>
      </c>
      <c r="H303" s="463" t="str">
        <f>IFERROR(VLOOKUP($A303,基指!$B$6:$M$196,3,0),"")</f>
        <v/>
      </c>
      <c r="I303" s="463" t="str">
        <f>IFERROR(VLOOKUP($A303,基指!$B$6:$M$196,3,0),"")</f>
        <v/>
      </c>
      <c r="J303" s="463" t="str">
        <f>IFERROR(VLOOKUP($A303,基指!$B$6:$M$196,3,0),"")</f>
        <v/>
      </c>
      <c r="K303" s="463" t="str">
        <f>IFERROR(VLOOKUP($A303,基指!$B$6:$M$196,3,0),"")</f>
        <v/>
      </c>
      <c r="L303" s="463" t="str">
        <f>IFERROR(VLOOKUP($A303,基指!$B$6:$M$196,3,0),"")</f>
        <v/>
      </c>
      <c r="M303" s="463" t="str">
        <f>IFERROR(VLOOKUP($A303,基指!$B$6:$M$196,3,0),"")</f>
        <v/>
      </c>
      <c r="N303" s="463" t="str">
        <f>IFERROR(VLOOKUP($A303,基指!$B$6:$M$196,3,0),"")</f>
        <v/>
      </c>
      <c r="O303" s="464" t="str">
        <f>IFERROR(VLOOKUP($A303,基指!$B$6:$M$196,3,0),"")</f>
        <v/>
      </c>
    </row>
    <row r="304" spans="1:15" ht="15" customHeight="1" x14ac:dyDescent="0.15">
      <c r="A304" s="53">
        <f t="shared" si="34"/>
        <v>33</v>
      </c>
      <c r="B304" s="51" t="str">
        <f>IFERROR(VLOOKUP($A304,士法!$B$6:$G$171,3,0),"")</f>
        <v>富山県</v>
      </c>
      <c r="C304" s="49" t="str">
        <f t="shared" si="33"/>
        <v/>
      </c>
      <c r="D304" s="69" t="str">
        <f>IFERROR(VLOOKUP($A304,士法!$B$6:$G$171,5,0),"")</f>
        <v>指定事務所登録機関</v>
      </c>
      <c r="E304" s="463" t="str">
        <f>IFERROR(VLOOKUP($A304,士法!$B$6:$G$171,6,0),"")</f>
        <v>一般社団法人富山県建築士事務所協会</v>
      </c>
      <c r="F304" s="463" t="str">
        <f>IFERROR(VLOOKUP($A304,基指!$B$6:$M$196,3,0),"")</f>
        <v/>
      </c>
      <c r="G304" s="463" t="str">
        <f>IFERROR(VLOOKUP($A304,基指!$B$6:$M$196,3,0),"")</f>
        <v/>
      </c>
      <c r="H304" s="463" t="str">
        <f>IFERROR(VLOOKUP($A304,基指!$B$6:$M$196,3,0),"")</f>
        <v/>
      </c>
      <c r="I304" s="463" t="str">
        <f>IFERROR(VLOOKUP($A304,基指!$B$6:$M$196,3,0),"")</f>
        <v/>
      </c>
      <c r="J304" s="463" t="str">
        <f>IFERROR(VLOOKUP($A304,基指!$B$6:$M$196,3,0),"")</f>
        <v/>
      </c>
      <c r="K304" s="463" t="str">
        <f>IFERROR(VLOOKUP($A304,基指!$B$6:$M$196,3,0),"")</f>
        <v/>
      </c>
      <c r="L304" s="463" t="str">
        <f>IFERROR(VLOOKUP($A304,基指!$B$6:$M$196,3,0),"")</f>
        <v/>
      </c>
      <c r="M304" s="463" t="str">
        <f>IFERROR(VLOOKUP($A304,基指!$B$6:$M$196,3,0),"")</f>
        <v/>
      </c>
      <c r="N304" s="463" t="str">
        <f>IFERROR(VLOOKUP($A304,基指!$B$6:$M$196,3,0),"")</f>
        <v/>
      </c>
      <c r="O304" s="464" t="str">
        <f>IFERROR(VLOOKUP($A304,基指!$B$6:$M$196,3,0),"")</f>
        <v/>
      </c>
    </row>
    <row r="305" spans="1:15" ht="15" customHeight="1" x14ac:dyDescent="0.15">
      <c r="A305" s="53">
        <f t="shared" ref="A305:A321" si="35">A304+1</f>
        <v>34</v>
      </c>
      <c r="B305" s="51" t="str">
        <f>IFERROR(VLOOKUP($A305,士法!$B$6:$G$171,3,0),"")</f>
        <v>長野県</v>
      </c>
      <c r="C305" s="49" t="str">
        <f t="shared" si="33"/>
        <v>長野県</v>
      </c>
      <c r="D305" s="69" t="str">
        <f>IFERROR(VLOOKUP($A305,士法!$B$6:$G$171,5,0),"")</f>
        <v>指定登録機関</v>
      </c>
      <c r="E305" s="463" t="str">
        <f>IFERROR(VLOOKUP($A305,士法!$B$6:$G$171,6,0),"")</f>
        <v>公益社団法人長野県建築士会</v>
      </c>
      <c r="F305" s="463" t="str">
        <f>IFERROR(VLOOKUP($A305,基指!$B$6:$M$196,3,0),"")</f>
        <v/>
      </c>
      <c r="G305" s="463" t="str">
        <f>IFERROR(VLOOKUP($A305,基指!$B$6:$M$196,3,0),"")</f>
        <v/>
      </c>
      <c r="H305" s="463" t="str">
        <f>IFERROR(VLOOKUP($A305,基指!$B$6:$M$196,3,0),"")</f>
        <v/>
      </c>
      <c r="I305" s="463" t="str">
        <f>IFERROR(VLOOKUP($A305,基指!$B$6:$M$196,3,0),"")</f>
        <v/>
      </c>
      <c r="J305" s="463" t="str">
        <f>IFERROR(VLOOKUP($A305,基指!$B$6:$M$196,3,0),"")</f>
        <v/>
      </c>
      <c r="K305" s="463" t="str">
        <f>IFERROR(VLOOKUP($A305,基指!$B$6:$M$196,3,0),"")</f>
        <v/>
      </c>
      <c r="L305" s="463" t="str">
        <f>IFERROR(VLOOKUP($A305,基指!$B$6:$M$196,3,0),"")</f>
        <v/>
      </c>
      <c r="M305" s="463" t="str">
        <f>IFERROR(VLOOKUP($A305,基指!$B$6:$M$196,3,0),"")</f>
        <v/>
      </c>
      <c r="N305" s="463" t="str">
        <f>IFERROR(VLOOKUP($A305,基指!$B$6:$M$196,3,0),"")</f>
        <v/>
      </c>
      <c r="O305" s="464" t="str">
        <f>IFERROR(VLOOKUP($A305,基指!$B$6:$M$196,3,0),"")</f>
        <v/>
      </c>
    </row>
    <row r="306" spans="1:15" ht="15" customHeight="1" x14ac:dyDescent="0.15">
      <c r="A306" s="53">
        <f t="shared" si="35"/>
        <v>35</v>
      </c>
      <c r="B306" s="51" t="str">
        <f>IFERROR(VLOOKUP($A306,士法!$B$6:$G$171,3,0),"")</f>
        <v>長野県</v>
      </c>
      <c r="C306" s="49" t="str">
        <f t="shared" si="33"/>
        <v/>
      </c>
      <c r="D306" s="69" t="str">
        <f>IFERROR(VLOOKUP($A306,士法!$B$6:$G$171,5,0),"")</f>
        <v>指定事務所登録機関</v>
      </c>
      <c r="E306" s="463" t="str">
        <f>IFERROR(VLOOKUP($A306,士法!$B$6:$G$171,6,0),"")</f>
        <v>一般社団法人長野県建築士事務所協会</v>
      </c>
      <c r="F306" s="463" t="str">
        <f>IFERROR(VLOOKUP($A306,基指!$B$6:$M$196,3,0),"")</f>
        <v/>
      </c>
      <c r="G306" s="463" t="str">
        <f>IFERROR(VLOOKUP($A306,基指!$B$6:$M$196,3,0),"")</f>
        <v/>
      </c>
      <c r="H306" s="463" t="str">
        <f>IFERROR(VLOOKUP($A306,基指!$B$6:$M$196,3,0),"")</f>
        <v/>
      </c>
      <c r="I306" s="463" t="str">
        <f>IFERROR(VLOOKUP($A306,基指!$B$6:$M$196,3,0),"")</f>
        <v/>
      </c>
      <c r="J306" s="463" t="str">
        <f>IFERROR(VLOOKUP($A306,基指!$B$6:$M$196,3,0),"")</f>
        <v/>
      </c>
      <c r="K306" s="463" t="str">
        <f>IFERROR(VLOOKUP($A306,基指!$B$6:$M$196,3,0),"")</f>
        <v/>
      </c>
      <c r="L306" s="463" t="str">
        <f>IFERROR(VLOOKUP($A306,基指!$B$6:$M$196,3,0),"")</f>
        <v/>
      </c>
      <c r="M306" s="463" t="str">
        <f>IFERROR(VLOOKUP($A306,基指!$B$6:$M$196,3,0),"")</f>
        <v/>
      </c>
      <c r="N306" s="463" t="str">
        <f>IFERROR(VLOOKUP($A306,基指!$B$6:$M$196,3,0),"")</f>
        <v/>
      </c>
      <c r="O306" s="464" t="str">
        <f>IFERROR(VLOOKUP($A306,基指!$B$6:$M$196,3,0),"")</f>
        <v/>
      </c>
    </row>
    <row r="307" spans="1:15" ht="15" customHeight="1" x14ac:dyDescent="0.15">
      <c r="A307" s="53">
        <f t="shared" si="35"/>
        <v>36</v>
      </c>
      <c r="B307" s="51" t="str">
        <f>IFERROR(VLOOKUP($A307,士法!$B$6:$G$171,3,0),"")</f>
        <v>静岡県</v>
      </c>
      <c r="C307" s="49" t="str">
        <f t="shared" si="33"/>
        <v>静岡県</v>
      </c>
      <c r="D307" s="69" t="str">
        <f>IFERROR(VLOOKUP($A307,士法!$B$6:$G$171,5,0),"")</f>
        <v>指定事務所登録機関</v>
      </c>
      <c r="E307" s="463" t="str">
        <f>IFERROR(VLOOKUP($A307,士法!$B$6:$G$171,6,0),"")</f>
        <v>一般社団法人静岡県建築士事務所協会</v>
      </c>
      <c r="F307" s="463" t="str">
        <f>IFERROR(VLOOKUP($A307,基指!$B$6:$M$196,3,0),"")</f>
        <v/>
      </c>
      <c r="G307" s="463" t="str">
        <f>IFERROR(VLOOKUP($A307,基指!$B$6:$M$196,3,0),"")</f>
        <v/>
      </c>
      <c r="H307" s="463" t="str">
        <f>IFERROR(VLOOKUP($A307,基指!$B$6:$M$196,3,0),"")</f>
        <v/>
      </c>
      <c r="I307" s="463" t="str">
        <f>IFERROR(VLOOKUP($A307,基指!$B$6:$M$196,3,0),"")</f>
        <v/>
      </c>
      <c r="J307" s="463" t="str">
        <f>IFERROR(VLOOKUP($A307,基指!$B$6:$M$196,3,0),"")</f>
        <v/>
      </c>
      <c r="K307" s="463" t="str">
        <f>IFERROR(VLOOKUP($A307,基指!$B$6:$M$196,3,0),"")</f>
        <v/>
      </c>
      <c r="L307" s="463" t="str">
        <f>IFERROR(VLOOKUP($A307,基指!$B$6:$M$196,3,0),"")</f>
        <v/>
      </c>
      <c r="M307" s="463" t="str">
        <f>IFERROR(VLOOKUP($A307,基指!$B$6:$M$196,3,0),"")</f>
        <v/>
      </c>
      <c r="N307" s="463" t="str">
        <f>IFERROR(VLOOKUP($A307,基指!$B$6:$M$196,3,0),"")</f>
        <v/>
      </c>
      <c r="O307" s="464" t="str">
        <f>IFERROR(VLOOKUP($A307,基指!$B$6:$M$196,3,0),"")</f>
        <v/>
      </c>
    </row>
    <row r="308" spans="1:15" ht="15" customHeight="1" x14ac:dyDescent="0.15">
      <c r="A308" s="53">
        <f t="shared" si="35"/>
        <v>37</v>
      </c>
      <c r="B308" s="51" t="str">
        <f>IFERROR(VLOOKUP($A308,士法!$B$6:$G$171,3,0),"")</f>
        <v>愛知県</v>
      </c>
      <c r="C308" s="49" t="str">
        <f t="shared" si="33"/>
        <v>愛知県</v>
      </c>
      <c r="D308" s="69" t="str">
        <f>IFERROR(VLOOKUP($A308,士法!$B$6:$G$171,5,0),"")</f>
        <v>指定事務所登録機関</v>
      </c>
      <c r="E308" s="463" t="str">
        <f>IFERROR(VLOOKUP($A308,士法!$B$6:$G$171,6,0),"")</f>
        <v>公益社団法人愛知県建築士事務所協会</v>
      </c>
      <c r="F308" s="463" t="str">
        <f>IFERROR(VLOOKUP($A308,基指!$B$6:$M$196,3,0),"")</f>
        <v/>
      </c>
      <c r="G308" s="463" t="str">
        <f>IFERROR(VLOOKUP($A308,基指!$B$6:$M$196,3,0),"")</f>
        <v/>
      </c>
      <c r="H308" s="463" t="str">
        <f>IFERROR(VLOOKUP($A308,基指!$B$6:$M$196,3,0),"")</f>
        <v/>
      </c>
      <c r="I308" s="463" t="str">
        <f>IFERROR(VLOOKUP($A308,基指!$B$6:$M$196,3,0),"")</f>
        <v/>
      </c>
      <c r="J308" s="463" t="str">
        <f>IFERROR(VLOOKUP($A308,基指!$B$6:$M$196,3,0),"")</f>
        <v/>
      </c>
      <c r="K308" s="463" t="str">
        <f>IFERROR(VLOOKUP($A308,基指!$B$6:$M$196,3,0),"")</f>
        <v/>
      </c>
      <c r="L308" s="463" t="str">
        <f>IFERROR(VLOOKUP($A308,基指!$B$6:$M$196,3,0),"")</f>
        <v/>
      </c>
      <c r="M308" s="463" t="str">
        <f>IFERROR(VLOOKUP($A308,基指!$B$6:$M$196,3,0),"")</f>
        <v/>
      </c>
      <c r="N308" s="463" t="str">
        <f>IFERROR(VLOOKUP($A308,基指!$B$6:$M$196,3,0),"")</f>
        <v/>
      </c>
      <c r="O308" s="464" t="str">
        <f>IFERROR(VLOOKUP($A308,基指!$B$6:$M$196,3,0),"")</f>
        <v/>
      </c>
    </row>
    <row r="309" spans="1:15" ht="15" customHeight="1" x14ac:dyDescent="0.15">
      <c r="A309" s="53">
        <f t="shared" si="35"/>
        <v>38</v>
      </c>
      <c r="B309" s="51" t="str">
        <f>IFERROR(VLOOKUP($A309,士法!$B$6:$G$171,3,0),"")</f>
        <v>滋賀県</v>
      </c>
      <c r="C309" s="49" t="str">
        <f t="shared" si="33"/>
        <v>滋賀県</v>
      </c>
      <c r="D309" s="69" t="str">
        <f>IFERROR(VLOOKUP($A309,士法!$B$6:$G$171,5,0),"")</f>
        <v>指定事務所登録機関</v>
      </c>
      <c r="E309" s="463" t="str">
        <f>IFERROR(VLOOKUP($A309,士法!$B$6:$G$171,6,0),"")</f>
        <v>一般社団法人滋賀県建築士事務所協会</v>
      </c>
      <c r="F309" s="463" t="str">
        <f>IFERROR(VLOOKUP($A309,基指!$B$6:$M$196,3,0),"")</f>
        <v/>
      </c>
      <c r="G309" s="463" t="str">
        <f>IFERROR(VLOOKUP($A309,基指!$B$6:$M$196,3,0),"")</f>
        <v/>
      </c>
      <c r="H309" s="463" t="str">
        <f>IFERROR(VLOOKUP($A309,基指!$B$6:$M$196,3,0),"")</f>
        <v/>
      </c>
      <c r="I309" s="463" t="str">
        <f>IFERROR(VLOOKUP($A309,基指!$B$6:$M$196,3,0),"")</f>
        <v/>
      </c>
      <c r="J309" s="463" t="str">
        <f>IFERROR(VLOOKUP($A309,基指!$B$6:$M$196,3,0),"")</f>
        <v/>
      </c>
      <c r="K309" s="463" t="str">
        <f>IFERROR(VLOOKUP($A309,基指!$B$6:$M$196,3,0),"")</f>
        <v/>
      </c>
      <c r="L309" s="463" t="str">
        <f>IFERROR(VLOOKUP($A309,基指!$B$6:$M$196,3,0),"")</f>
        <v/>
      </c>
      <c r="M309" s="463" t="str">
        <f>IFERROR(VLOOKUP($A309,基指!$B$6:$M$196,3,0),"")</f>
        <v/>
      </c>
      <c r="N309" s="463" t="str">
        <f>IFERROR(VLOOKUP($A309,基指!$B$6:$M$196,3,0),"")</f>
        <v/>
      </c>
      <c r="O309" s="464" t="str">
        <f>IFERROR(VLOOKUP($A309,基指!$B$6:$M$196,3,0),"")</f>
        <v/>
      </c>
    </row>
    <row r="310" spans="1:15" ht="15" customHeight="1" x14ac:dyDescent="0.15">
      <c r="A310" s="53">
        <f t="shared" si="35"/>
        <v>39</v>
      </c>
      <c r="B310" s="51" t="str">
        <f>IFERROR(VLOOKUP($A310,士法!$B$6:$G$171,3,0),"")</f>
        <v>京都府</v>
      </c>
      <c r="C310" s="49" t="str">
        <f t="shared" si="33"/>
        <v>京都府</v>
      </c>
      <c r="D310" s="69" t="str">
        <f>IFERROR(VLOOKUP($A310,士法!$B$6:$G$171,5,0),"")</f>
        <v>指定事務所登録機関</v>
      </c>
      <c r="E310" s="463" t="str">
        <f>IFERROR(VLOOKUP($A310,士法!$B$6:$G$171,6,0),"")</f>
        <v>一般社団法人京都府建築士事務所協会</v>
      </c>
      <c r="F310" s="463" t="str">
        <f>IFERROR(VLOOKUP($A310,基指!$B$6:$M$196,3,0),"")</f>
        <v/>
      </c>
      <c r="G310" s="463" t="str">
        <f>IFERROR(VLOOKUP($A310,基指!$B$6:$M$196,3,0),"")</f>
        <v/>
      </c>
      <c r="H310" s="463" t="str">
        <f>IFERROR(VLOOKUP($A310,基指!$B$6:$M$196,3,0),"")</f>
        <v/>
      </c>
      <c r="I310" s="463" t="str">
        <f>IFERROR(VLOOKUP($A310,基指!$B$6:$M$196,3,0),"")</f>
        <v/>
      </c>
      <c r="J310" s="463" t="str">
        <f>IFERROR(VLOOKUP($A310,基指!$B$6:$M$196,3,0),"")</f>
        <v/>
      </c>
      <c r="K310" s="463" t="str">
        <f>IFERROR(VLOOKUP($A310,基指!$B$6:$M$196,3,0),"")</f>
        <v/>
      </c>
      <c r="L310" s="463" t="str">
        <f>IFERROR(VLOOKUP($A310,基指!$B$6:$M$196,3,0),"")</f>
        <v/>
      </c>
      <c r="M310" s="463" t="str">
        <f>IFERROR(VLOOKUP($A310,基指!$B$6:$M$196,3,0),"")</f>
        <v/>
      </c>
      <c r="N310" s="463" t="str">
        <f>IFERROR(VLOOKUP($A310,基指!$B$6:$M$196,3,0),"")</f>
        <v/>
      </c>
      <c r="O310" s="464" t="str">
        <f>IFERROR(VLOOKUP($A310,基指!$B$6:$M$196,3,0),"")</f>
        <v/>
      </c>
    </row>
    <row r="311" spans="1:15" ht="15" customHeight="1" x14ac:dyDescent="0.15">
      <c r="A311" s="53">
        <f t="shared" si="35"/>
        <v>40</v>
      </c>
      <c r="B311" s="51" t="str">
        <f>IFERROR(VLOOKUP($A311,士法!$B$6:$G$171,3,0),"")</f>
        <v>大阪府</v>
      </c>
      <c r="C311" s="49" t="str">
        <f t="shared" si="33"/>
        <v>大阪府</v>
      </c>
      <c r="D311" s="69" t="str">
        <f>IFERROR(VLOOKUP($A311,士法!$B$6:$G$171,5,0),"")</f>
        <v>指定登録機関</v>
      </c>
      <c r="E311" s="463" t="str">
        <f>IFERROR(VLOOKUP($A311,士法!$B$6:$G$171,6,0),"")</f>
        <v>公益社団法人大阪府建築士会</v>
      </c>
      <c r="F311" s="463" t="str">
        <f>IFERROR(VLOOKUP($A311,基指!$B$6:$M$196,3,0),"")</f>
        <v/>
      </c>
      <c r="G311" s="463" t="str">
        <f>IFERROR(VLOOKUP($A311,基指!$B$6:$M$196,3,0),"")</f>
        <v/>
      </c>
      <c r="H311" s="463" t="str">
        <f>IFERROR(VLOOKUP($A311,基指!$B$6:$M$196,3,0),"")</f>
        <v/>
      </c>
      <c r="I311" s="463" t="str">
        <f>IFERROR(VLOOKUP($A311,基指!$B$6:$M$196,3,0),"")</f>
        <v/>
      </c>
      <c r="J311" s="463" t="str">
        <f>IFERROR(VLOOKUP($A311,基指!$B$6:$M$196,3,0),"")</f>
        <v/>
      </c>
      <c r="K311" s="463" t="str">
        <f>IFERROR(VLOOKUP($A311,基指!$B$6:$M$196,3,0),"")</f>
        <v/>
      </c>
      <c r="L311" s="463" t="str">
        <f>IFERROR(VLOOKUP($A311,基指!$B$6:$M$196,3,0),"")</f>
        <v/>
      </c>
      <c r="M311" s="463" t="str">
        <f>IFERROR(VLOOKUP($A311,基指!$B$6:$M$196,3,0),"")</f>
        <v/>
      </c>
      <c r="N311" s="463" t="str">
        <f>IFERROR(VLOOKUP($A311,基指!$B$6:$M$196,3,0),"")</f>
        <v/>
      </c>
      <c r="O311" s="464" t="str">
        <f>IFERROR(VLOOKUP($A311,基指!$B$6:$M$196,3,0),"")</f>
        <v/>
      </c>
    </row>
    <row r="312" spans="1:15" ht="15" customHeight="1" x14ac:dyDescent="0.15">
      <c r="A312" s="53">
        <f t="shared" si="35"/>
        <v>41</v>
      </c>
      <c r="B312" s="51" t="str">
        <f>IFERROR(VLOOKUP($A312,士法!$B$6:$G$171,3,0),"")</f>
        <v>兵庫県</v>
      </c>
      <c r="C312" s="49" t="str">
        <f t="shared" si="33"/>
        <v>兵庫県</v>
      </c>
      <c r="D312" s="69" t="str">
        <f>IFERROR(VLOOKUP($A312,士法!$B$6:$G$171,5,0),"")</f>
        <v>指定事務所登録機関</v>
      </c>
      <c r="E312" s="463" t="str">
        <f>IFERROR(VLOOKUP($A312,士法!$B$6:$G$171,6,0),"")</f>
        <v>一般社団法人兵庫県建築士事務所協会</v>
      </c>
      <c r="F312" s="463" t="str">
        <f>IFERROR(VLOOKUP($A312,基指!$B$6:$M$196,3,0),"")</f>
        <v/>
      </c>
      <c r="G312" s="463" t="str">
        <f>IFERROR(VLOOKUP($A312,基指!$B$6:$M$196,3,0),"")</f>
        <v/>
      </c>
      <c r="H312" s="463" t="str">
        <f>IFERROR(VLOOKUP($A312,基指!$B$6:$M$196,3,0),"")</f>
        <v/>
      </c>
      <c r="I312" s="463" t="str">
        <f>IFERROR(VLOOKUP($A312,基指!$B$6:$M$196,3,0),"")</f>
        <v/>
      </c>
      <c r="J312" s="463" t="str">
        <f>IFERROR(VLOOKUP($A312,基指!$B$6:$M$196,3,0),"")</f>
        <v/>
      </c>
      <c r="K312" s="463" t="str">
        <f>IFERROR(VLOOKUP($A312,基指!$B$6:$M$196,3,0),"")</f>
        <v/>
      </c>
      <c r="L312" s="463" t="str">
        <f>IFERROR(VLOOKUP($A312,基指!$B$6:$M$196,3,0),"")</f>
        <v/>
      </c>
      <c r="M312" s="463" t="str">
        <f>IFERROR(VLOOKUP($A312,基指!$B$6:$M$196,3,0),"")</f>
        <v/>
      </c>
      <c r="N312" s="463" t="str">
        <f>IFERROR(VLOOKUP($A312,基指!$B$6:$M$196,3,0),"")</f>
        <v/>
      </c>
      <c r="O312" s="464" t="str">
        <f>IFERROR(VLOOKUP($A312,基指!$B$6:$M$196,3,0),"")</f>
        <v/>
      </c>
    </row>
    <row r="313" spans="1:15" ht="15" customHeight="1" x14ac:dyDescent="0.15">
      <c r="A313" s="53">
        <f t="shared" si="35"/>
        <v>42</v>
      </c>
      <c r="B313" s="51" t="str">
        <f>IFERROR(VLOOKUP($A313,士法!$B$6:$G$171,3,0),"")</f>
        <v>奈良県</v>
      </c>
      <c r="C313" s="49" t="str">
        <f t="shared" si="33"/>
        <v>奈良県</v>
      </c>
      <c r="D313" s="69" t="str">
        <f>IFERROR(VLOOKUP($A313,士法!$B$6:$G$171,5,0),"")</f>
        <v>指定事務所登録機関</v>
      </c>
      <c r="E313" s="463" t="str">
        <f>IFERROR(VLOOKUP($A313,士法!$B$6:$G$171,6,0),"")</f>
        <v>一般社団法人奈良県建築士事務所協会</v>
      </c>
      <c r="F313" s="463" t="str">
        <f>IFERROR(VLOOKUP($A313,基指!$B$6:$M$196,3,0),"")</f>
        <v/>
      </c>
      <c r="G313" s="463" t="str">
        <f>IFERROR(VLOOKUP($A313,基指!$B$6:$M$196,3,0),"")</f>
        <v/>
      </c>
      <c r="H313" s="463" t="str">
        <f>IFERROR(VLOOKUP($A313,基指!$B$6:$M$196,3,0),"")</f>
        <v/>
      </c>
      <c r="I313" s="463" t="str">
        <f>IFERROR(VLOOKUP($A313,基指!$B$6:$M$196,3,0),"")</f>
        <v/>
      </c>
      <c r="J313" s="463" t="str">
        <f>IFERROR(VLOOKUP($A313,基指!$B$6:$M$196,3,0),"")</f>
        <v/>
      </c>
      <c r="K313" s="463" t="str">
        <f>IFERROR(VLOOKUP($A313,基指!$B$6:$M$196,3,0),"")</f>
        <v/>
      </c>
      <c r="L313" s="463" t="str">
        <f>IFERROR(VLOOKUP($A313,基指!$B$6:$M$196,3,0),"")</f>
        <v/>
      </c>
      <c r="M313" s="463" t="str">
        <f>IFERROR(VLOOKUP($A313,基指!$B$6:$M$196,3,0),"")</f>
        <v/>
      </c>
      <c r="N313" s="463" t="str">
        <f>IFERROR(VLOOKUP($A313,基指!$B$6:$M$196,3,0),"")</f>
        <v/>
      </c>
      <c r="O313" s="464" t="str">
        <f>IFERROR(VLOOKUP($A313,基指!$B$6:$M$196,3,0),"")</f>
        <v/>
      </c>
    </row>
    <row r="314" spans="1:15" ht="15" customHeight="1" x14ac:dyDescent="0.15">
      <c r="A314" s="53">
        <f t="shared" si="35"/>
        <v>43</v>
      </c>
      <c r="B314" s="51" t="str">
        <f>IFERROR(VLOOKUP($A314,士法!$B$6:$G$171,3,0),"")</f>
        <v>岡山県</v>
      </c>
      <c r="C314" s="49" t="str">
        <f t="shared" si="33"/>
        <v>岡山県</v>
      </c>
      <c r="D314" s="69" t="str">
        <f>IFERROR(VLOOKUP($A314,士法!$B$6:$G$171,5,0),"")</f>
        <v>指定登録機関</v>
      </c>
      <c r="E314" s="463" t="str">
        <f>IFERROR(VLOOKUP($A314,士法!$B$6:$G$171,6,0),"")</f>
        <v>一般社団法人岡山県建築士会</v>
      </c>
      <c r="F314" s="463" t="str">
        <f>IFERROR(VLOOKUP($A314,基指!$B$6:$M$196,3,0),"")</f>
        <v/>
      </c>
      <c r="G314" s="463" t="str">
        <f>IFERROR(VLOOKUP($A314,基指!$B$6:$M$196,3,0),"")</f>
        <v/>
      </c>
      <c r="H314" s="463" t="str">
        <f>IFERROR(VLOOKUP($A314,基指!$B$6:$M$196,3,0),"")</f>
        <v/>
      </c>
      <c r="I314" s="463" t="str">
        <f>IFERROR(VLOOKUP($A314,基指!$B$6:$M$196,3,0),"")</f>
        <v/>
      </c>
      <c r="J314" s="463" t="str">
        <f>IFERROR(VLOOKUP($A314,基指!$B$6:$M$196,3,0),"")</f>
        <v/>
      </c>
      <c r="K314" s="463" t="str">
        <f>IFERROR(VLOOKUP($A314,基指!$B$6:$M$196,3,0),"")</f>
        <v/>
      </c>
      <c r="L314" s="463" t="str">
        <f>IFERROR(VLOOKUP($A314,基指!$B$6:$M$196,3,0),"")</f>
        <v/>
      </c>
      <c r="M314" s="463" t="str">
        <f>IFERROR(VLOOKUP($A314,基指!$B$6:$M$196,3,0),"")</f>
        <v/>
      </c>
      <c r="N314" s="463" t="str">
        <f>IFERROR(VLOOKUP($A314,基指!$B$6:$M$196,3,0),"")</f>
        <v/>
      </c>
      <c r="O314" s="464" t="str">
        <f>IFERROR(VLOOKUP($A314,基指!$B$6:$M$196,3,0),"")</f>
        <v/>
      </c>
    </row>
    <row r="315" spans="1:15" ht="15" customHeight="1" x14ac:dyDescent="0.15">
      <c r="A315" s="53">
        <f t="shared" si="35"/>
        <v>44</v>
      </c>
      <c r="B315" s="51" t="str">
        <f>IFERROR(VLOOKUP($A315,士法!$B$6:$G$171,3,0),"")</f>
        <v>広島県</v>
      </c>
      <c r="C315" s="49" t="str">
        <f t="shared" si="33"/>
        <v>広島県</v>
      </c>
      <c r="D315" s="69" t="str">
        <f>IFERROR(VLOOKUP($A315,士法!$B$6:$G$171,5,0),"")</f>
        <v>指定登録機関</v>
      </c>
      <c r="E315" s="463" t="str">
        <f>IFERROR(VLOOKUP($A315,士法!$B$6:$G$171,6,0),"")</f>
        <v>公益社団法人広島県建築士会</v>
      </c>
      <c r="F315" s="463" t="str">
        <f>IFERROR(VLOOKUP($A315,基指!$B$6:$M$196,3,0),"")</f>
        <v/>
      </c>
      <c r="G315" s="463" t="str">
        <f>IFERROR(VLOOKUP($A315,基指!$B$6:$M$196,3,0),"")</f>
        <v/>
      </c>
      <c r="H315" s="463" t="str">
        <f>IFERROR(VLOOKUP($A315,基指!$B$6:$M$196,3,0),"")</f>
        <v/>
      </c>
      <c r="I315" s="463" t="str">
        <f>IFERROR(VLOOKUP($A315,基指!$B$6:$M$196,3,0),"")</f>
        <v/>
      </c>
      <c r="J315" s="463" t="str">
        <f>IFERROR(VLOOKUP($A315,基指!$B$6:$M$196,3,0),"")</f>
        <v/>
      </c>
      <c r="K315" s="463" t="str">
        <f>IFERROR(VLOOKUP($A315,基指!$B$6:$M$196,3,0),"")</f>
        <v/>
      </c>
      <c r="L315" s="463" t="str">
        <f>IFERROR(VLOOKUP($A315,基指!$B$6:$M$196,3,0),"")</f>
        <v/>
      </c>
      <c r="M315" s="463" t="str">
        <f>IFERROR(VLOOKUP($A315,基指!$B$6:$M$196,3,0),"")</f>
        <v/>
      </c>
      <c r="N315" s="463" t="str">
        <f>IFERROR(VLOOKUP($A315,基指!$B$6:$M$196,3,0),"")</f>
        <v/>
      </c>
      <c r="O315" s="464" t="str">
        <f>IFERROR(VLOOKUP($A315,基指!$B$6:$M$196,3,0),"")</f>
        <v/>
      </c>
    </row>
    <row r="316" spans="1:15" ht="15" customHeight="1" x14ac:dyDescent="0.15">
      <c r="A316" s="53">
        <f t="shared" si="35"/>
        <v>45</v>
      </c>
      <c r="B316" s="51" t="str">
        <f>IFERROR(VLOOKUP($A316,士法!$B$6:$G$171,3,0),"")</f>
        <v>香川県</v>
      </c>
      <c r="C316" s="49" t="str">
        <f t="shared" si="33"/>
        <v>香川県</v>
      </c>
      <c r="D316" s="69" t="str">
        <f>IFERROR(VLOOKUP($A316,士法!$B$6:$G$171,5,0),"")</f>
        <v>指定事務所登録機関</v>
      </c>
      <c r="E316" s="463" t="str">
        <f>IFERROR(VLOOKUP($A316,士法!$B$6:$G$171,6,0),"")</f>
        <v>一般社団法人香川県建築士事務所協会</v>
      </c>
      <c r="F316" s="463" t="str">
        <f>IFERROR(VLOOKUP($A316,基指!$B$6:$M$196,3,0),"")</f>
        <v/>
      </c>
      <c r="G316" s="463" t="str">
        <f>IFERROR(VLOOKUP($A316,基指!$B$6:$M$196,3,0),"")</f>
        <v/>
      </c>
      <c r="H316" s="463" t="str">
        <f>IFERROR(VLOOKUP($A316,基指!$B$6:$M$196,3,0),"")</f>
        <v/>
      </c>
      <c r="I316" s="463" t="str">
        <f>IFERROR(VLOOKUP($A316,基指!$B$6:$M$196,3,0),"")</f>
        <v/>
      </c>
      <c r="J316" s="463" t="str">
        <f>IFERROR(VLOOKUP($A316,基指!$B$6:$M$196,3,0),"")</f>
        <v/>
      </c>
      <c r="K316" s="463" t="str">
        <f>IFERROR(VLOOKUP($A316,基指!$B$6:$M$196,3,0),"")</f>
        <v/>
      </c>
      <c r="L316" s="463" t="str">
        <f>IFERROR(VLOOKUP($A316,基指!$B$6:$M$196,3,0),"")</f>
        <v/>
      </c>
      <c r="M316" s="463" t="str">
        <f>IFERROR(VLOOKUP($A316,基指!$B$6:$M$196,3,0),"")</f>
        <v/>
      </c>
      <c r="N316" s="463" t="str">
        <f>IFERROR(VLOOKUP($A316,基指!$B$6:$M$196,3,0),"")</f>
        <v/>
      </c>
      <c r="O316" s="464" t="str">
        <f>IFERROR(VLOOKUP($A316,基指!$B$6:$M$196,3,0),"")</f>
        <v/>
      </c>
    </row>
    <row r="317" spans="1:15" ht="15" customHeight="1" x14ac:dyDescent="0.15">
      <c r="A317" s="53">
        <f t="shared" si="35"/>
        <v>46</v>
      </c>
      <c r="B317" s="51" t="str">
        <f>IFERROR(VLOOKUP($A317,士法!$B$6:$G$171,3,0),"")</f>
        <v>福岡県</v>
      </c>
      <c r="C317" s="49" t="str">
        <f t="shared" si="33"/>
        <v>福岡県</v>
      </c>
      <c r="D317" s="69" t="str">
        <f>IFERROR(VLOOKUP($A317,士法!$B$6:$G$171,5,0),"")</f>
        <v>指定事務所登録機関</v>
      </c>
      <c r="E317" s="463" t="str">
        <f>IFERROR(VLOOKUP($A317,士法!$B$6:$G$171,6,0),"")</f>
        <v>一般社団法人福岡県建築士事務所協会</v>
      </c>
      <c r="F317" s="463" t="str">
        <f>IFERROR(VLOOKUP($A317,基指!$B$6:$M$196,3,0),"")</f>
        <v/>
      </c>
      <c r="G317" s="463" t="str">
        <f>IFERROR(VLOOKUP($A317,基指!$B$6:$M$196,3,0),"")</f>
        <v/>
      </c>
      <c r="H317" s="463" t="str">
        <f>IFERROR(VLOOKUP($A317,基指!$B$6:$M$196,3,0),"")</f>
        <v/>
      </c>
      <c r="I317" s="463" t="str">
        <f>IFERROR(VLOOKUP($A317,基指!$B$6:$M$196,3,0),"")</f>
        <v/>
      </c>
      <c r="J317" s="463" t="str">
        <f>IFERROR(VLOOKUP($A317,基指!$B$6:$M$196,3,0),"")</f>
        <v/>
      </c>
      <c r="K317" s="463" t="str">
        <f>IFERROR(VLOOKUP($A317,基指!$B$6:$M$196,3,0),"")</f>
        <v/>
      </c>
      <c r="L317" s="463" t="str">
        <f>IFERROR(VLOOKUP($A317,基指!$B$6:$M$196,3,0),"")</f>
        <v/>
      </c>
      <c r="M317" s="463" t="str">
        <f>IFERROR(VLOOKUP($A317,基指!$B$6:$M$196,3,0),"")</f>
        <v/>
      </c>
      <c r="N317" s="463" t="str">
        <f>IFERROR(VLOOKUP($A317,基指!$B$6:$M$196,3,0),"")</f>
        <v/>
      </c>
      <c r="O317" s="464" t="str">
        <f>IFERROR(VLOOKUP($A317,基指!$B$6:$M$196,3,0),"")</f>
        <v/>
      </c>
    </row>
    <row r="318" spans="1:15" ht="15" customHeight="1" x14ac:dyDescent="0.15">
      <c r="A318" s="53">
        <f t="shared" si="35"/>
        <v>47</v>
      </c>
      <c r="B318" s="51" t="str">
        <f>IFERROR(VLOOKUP($A318,士法!$B$6:$G$171,3,0),"")</f>
        <v>佐賀県</v>
      </c>
      <c r="C318" s="49" t="str">
        <f t="shared" si="33"/>
        <v>佐賀県</v>
      </c>
      <c r="D318" s="69" t="str">
        <f>IFERROR(VLOOKUP($A318,士法!$B$6:$G$171,5,0),"")</f>
        <v>指定事務所登録機関</v>
      </c>
      <c r="E318" s="463" t="str">
        <f>IFERROR(VLOOKUP($A318,士法!$B$6:$G$171,6,0),"")</f>
        <v>一般社団法人佐賀県建築士事務所協会</v>
      </c>
      <c r="F318" s="463" t="str">
        <f>IFERROR(VLOOKUP($A318,基指!$B$6:$M$196,3,0),"")</f>
        <v/>
      </c>
      <c r="G318" s="463" t="str">
        <f>IFERROR(VLOOKUP($A318,基指!$B$6:$M$196,3,0),"")</f>
        <v/>
      </c>
      <c r="H318" s="463" t="str">
        <f>IFERROR(VLOOKUP($A318,基指!$B$6:$M$196,3,0),"")</f>
        <v/>
      </c>
      <c r="I318" s="463" t="str">
        <f>IFERROR(VLOOKUP($A318,基指!$B$6:$M$196,3,0),"")</f>
        <v/>
      </c>
      <c r="J318" s="463" t="str">
        <f>IFERROR(VLOOKUP($A318,基指!$B$6:$M$196,3,0),"")</f>
        <v/>
      </c>
      <c r="K318" s="463" t="str">
        <f>IFERROR(VLOOKUP($A318,基指!$B$6:$M$196,3,0),"")</f>
        <v/>
      </c>
      <c r="L318" s="463" t="str">
        <f>IFERROR(VLOOKUP($A318,基指!$B$6:$M$196,3,0),"")</f>
        <v/>
      </c>
      <c r="M318" s="463" t="str">
        <f>IFERROR(VLOOKUP($A318,基指!$B$6:$M$196,3,0),"")</f>
        <v/>
      </c>
      <c r="N318" s="463" t="str">
        <f>IFERROR(VLOOKUP($A318,基指!$B$6:$M$196,3,0),"")</f>
        <v/>
      </c>
      <c r="O318" s="464" t="str">
        <f>IFERROR(VLOOKUP($A318,基指!$B$6:$M$196,3,0),"")</f>
        <v/>
      </c>
    </row>
    <row r="319" spans="1:15" ht="15" customHeight="1" x14ac:dyDescent="0.15">
      <c r="A319" s="53">
        <f t="shared" si="35"/>
        <v>48</v>
      </c>
      <c r="B319" s="51" t="str">
        <f>IFERROR(VLOOKUP($A319,士法!$B$6:$G$171,3,0),"")</f>
        <v>長崎県</v>
      </c>
      <c r="C319" s="49" t="str">
        <f t="shared" si="33"/>
        <v>長崎県</v>
      </c>
      <c r="D319" s="69" t="str">
        <f>IFERROR(VLOOKUP($A319,士法!$B$6:$G$171,5,0),"")</f>
        <v>指定事務所登録機関</v>
      </c>
      <c r="E319" s="463" t="str">
        <f>IFERROR(VLOOKUP($A319,士法!$B$6:$G$171,6,0),"")</f>
        <v>一般社団法人長崎県建築士事務所協会</v>
      </c>
      <c r="F319" s="463" t="str">
        <f>IFERROR(VLOOKUP($A319,基指!$B$6:$M$196,3,0),"")</f>
        <v/>
      </c>
      <c r="G319" s="463" t="str">
        <f>IFERROR(VLOOKUP($A319,基指!$B$6:$M$196,3,0),"")</f>
        <v/>
      </c>
      <c r="H319" s="463" t="str">
        <f>IFERROR(VLOOKUP($A319,基指!$B$6:$M$196,3,0),"")</f>
        <v/>
      </c>
      <c r="I319" s="463" t="str">
        <f>IFERROR(VLOOKUP($A319,基指!$B$6:$M$196,3,0),"")</f>
        <v/>
      </c>
      <c r="J319" s="463" t="str">
        <f>IFERROR(VLOOKUP($A319,基指!$B$6:$M$196,3,0),"")</f>
        <v/>
      </c>
      <c r="K319" s="463" t="str">
        <f>IFERROR(VLOOKUP($A319,基指!$B$6:$M$196,3,0),"")</f>
        <v/>
      </c>
      <c r="L319" s="463" t="str">
        <f>IFERROR(VLOOKUP($A319,基指!$B$6:$M$196,3,0),"")</f>
        <v/>
      </c>
      <c r="M319" s="463" t="str">
        <f>IFERROR(VLOOKUP($A319,基指!$B$6:$M$196,3,0),"")</f>
        <v/>
      </c>
      <c r="N319" s="463" t="str">
        <f>IFERROR(VLOOKUP($A319,基指!$B$6:$M$196,3,0),"")</f>
        <v/>
      </c>
      <c r="O319" s="464" t="str">
        <f>IFERROR(VLOOKUP($A319,基指!$B$6:$M$196,3,0),"")</f>
        <v/>
      </c>
    </row>
    <row r="320" spans="1:15" ht="15" customHeight="1" x14ac:dyDescent="0.15">
      <c r="A320" s="53">
        <f t="shared" si="35"/>
        <v>49</v>
      </c>
      <c r="B320" s="51" t="str">
        <f>IFERROR(VLOOKUP($A320,士法!$B$6:$G$171,3,0),"")</f>
        <v>大分県</v>
      </c>
      <c r="C320" s="49" t="str">
        <f t="shared" si="33"/>
        <v>大分県</v>
      </c>
      <c r="D320" s="69" t="str">
        <f>IFERROR(VLOOKUP($A320,士法!$B$6:$G$171,5,0),"")</f>
        <v>指定事務所登録機関</v>
      </c>
      <c r="E320" s="463" t="str">
        <f>IFERROR(VLOOKUP($A320,士法!$B$6:$G$171,6,0),"")</f>
        <v>一般社団法人大分県建築士事務所協会</v>
      </c>
      <c r="F320" s="463" t="str">
        <f>IFERROR(VLOOKUP($A320,基指!$B$6:$M$196,3,0),"")</f>
        <v/>
      </c>
      <c r="G320" s="463" t="str">
        <f>IFERROR(VLOOKUP($A320,基指!$B$6:$M$196,3,0),"")</f>
        <v/>
      </c>
      <c r="H320" s="463" t="str">
        <f>IFERROR(VLOOKUP($A320,基指!$B$6:$M$196,3,0),"")</f>
        <v/>
      </c>
      <c r="I320" s="463" t="str">
        <f>IFERROR(VLOOKUP($A320,基指!$B$6:$M$196,3,0),"")</f>
        <v/>
      </c>
      <c r="J320" s="463" t="str">
        <f>IFERROR(VLOOKUP($A320,基指!$B$6:$M$196,3,0),"")</f>
        <v/>
      </c>
      <c r="K320" s="463" t="str">
        <f>IFERROR(VLOOKUP($A320,基指!$B$6:$M$196,3,0),"")</f>
        <v/>
      </c>
      <c r="L320" s="463" t="str">
        <f>IFERROR(VLOOKUP($A320,基指!$B$6:$M$196,3,0),"")</f>
        <v/>
      </c>
      <c r="M320" s="463" t="str">
        <f>IFERROR(VLOOKUP($A320,基指!$B$6:$M$196,3,0),"")</f>
        <v/>
      </c>
      <c r="N320" s="463" t="str">
        <f>IFERROR(VLOOKUP($A320,基指!$B$6:$M$196,3,0),"")</f>
        <v/>
      </c>
      <c r="O320" s="464" t="str">
        <f>IFERROR(VLOOKUP($A320,基指!$B$6:$M$196,3,0),"")</f>
        <v/>
      </c>
    </row>
    <row r="321" spans="1:15" ht="15" customHeight="1" x14ac:dyDescent="0.15">
      <c r="A321" s="53">
        <f t="shared" si="35"/>
        <v>50</v>
      </c>
      <c r="B321" s="51" t="str">
        <f>IFERROR(VLOOKUP($A321,士法!$B$6:$G$171,3,0),"")</f>
        <v>鹿児島県</v>
      </c>
      <c r="C321" s="49" t="str">
        <f t="shared" si="33"/>
        <v>鹿児島県</v>
      </c>
      <c r="D321" s="69" t="str">
        <f>IFERROR(VLOOKUP($A321,士法!$B$6:$G$171,5,0),"")</f>
        <v>指定事務所登録機関</v>
      </c>
      <c r="E321" s="463" t="str">
        <f>IFERROR(VLOOKUP($A321,士法!$B$6:$G$171,6,0),"")</f>
        <v>一般社団法人鹿児島県建築士事務所協会</v>
      </c>
      <c r="F321" s="463">
        <f>IFERROR(VLOOKUP($A321,基指!$B$6:$M$196,3,0),"")</f>
        <v>2</v>
      </c>
      <c r="G321" s="463">
        <f>IFERROR(VLOOKUP($A321,基指!$B$6:$M$196,3,0),"")</f>
        <v>2</v>
      </c>
      <c r="H321" s="463">
        <f>IFERROR(VLOOKUP($A321,基指!$B$6:$M$196,3,0),"")</f>
        <v>2</v>
      </c>
      <c r="I321" s="463">
        <f>IFERROR(VLOOKUP($A321,基指!$B$6:$M$196,3,0),"")</f>
        <v>2</v>
      </c>
      <c r="J321" s="463">
        <f>IFERROR(VLOOKUP($A321,基指!$B$6:$M$196,3,0),"")</f>
        <v>2</v>
      </c>
      <c r="K321" s="463">
        <f>IFERROR(VLOOKUP($A321,基指!$B$6:$M$196,3,0),"")</f>
        <v>2</v>
      </c>
      <c r="L321" s="463">
        <f>IFERROR(VLOOKUP($A321,基指!$B$6:$M$196,3,0),"")</f>
        <v>2</v>
      </c>
      <c r="M321" s="463">
        <f>IFERROR(VLOOKUP($A321,基指!$B$6:$M$196,3,0),"")</f>
        <v>2</v>
      </c>
      <c r="N321" s="463">
        <f>IFERROR(VLOOKUP($A321,基指!$B$6:$M$196,3,0),"")</f>
        <v>2</v>
      </c>
      <c r="O321" s="464">
        <f>IFERROR(VLOOKUP($A321,基指!$B$6:$M$196,3,0),"")</f>
        <v>2</v>
      </c>
    </row>
    <row r="322" spans="1:15" ht="15" customHeight="1" x14ac:dyDescent="0.15">
      <c r="A322" s="91"/>
      <c r="B322" s="93"/>
      <c r="C322" s="93"/>
      <c r="D322" s="94"/>
      <c r="E322" s="94"/>
      <c r="F322" s="95"/>
      <c r="G322" s="100"/>
      <c r="H322" s="93"/>
      <c r="I322" s="93"/>
      <c r="J322" s="94"/>
      <c r="K322" s="95"/>
      <c r="L322" s="100"/>
      <c r="M322" s="93"/>
      <c r="N322" s="93"/>
      <c r="O322" s="97"/>
    </row>
  </sheetData>
  <mergeCells count="161">
    <mergeCell ref="E174:O174"/>
    <mergeCell ref="E165:O165"/>
    <mergeCell ref="E166:O166"/>
    <mergeCell ref="E167:O167"/>
    <mergeCell ref="E168:O168"/>
    <mergeCell ref="E169:O169"/>
    <mergeCell ref="E170:O170"/>
    <mergeCell ref="E171:O171"/>
    <mergeCell ref="A1:O1"/>
    <mergeCell ref="A5:O5"/>
    <mergeCell ref="A164:O164"/>
    <mergeCell ref="M4:O4"/>
    <mergeCell ref="A58:O58"/>
    <mergeCell ref="A111:O111"/>
    <mergeCell ref="E172:O172"/>
    <mergeCell ref="E173:O173"/>
    <mergeCell ref="E195:O195"/>
    <mergeCell ref="E196:O196"/>
    <mergeCell ref="E175:O175"/>
    <mergeCell ref="E176:O176"/>
    <mergeCell ref="E177:O177"/>
    <mergeCell ref="E178:O178"/>
    <mergeCell ref="E179:O179"/>
    <mergeCell ref="E180:O180"/>
    <mergeCell ref="E183:O183"/>
    <mergeCell ref="E184:O184"/>
    <mergeCell ref="E185:O185"/>
    <mergeCell ref="E186:O186"/>
    <mergeCell ref="E187:O187"/>
    <mergeCell ref="E188:O188"/>
    <mergeCell ref="E181:O181"/>
    <mergeCell ref="E182:O182"/>
    <mergeCell ref="E197:O197"/>
    <mergeCell ref="E198:O198"/>
    <mergeCell ref="E189:O189"/>
    <mergeCell ref="E190:O190"/>
    <mergeCell ref="E191:O191"/>
    <mergeCell ref="E192:O192"/>
    <mergeCell ref="E193:O193"/>
    <mergeCell ref="E194:O194"/>
    <mergeCell ref="E229:O229"/>
    <mergeCell ref="E203:O203"/>
    <mergeCell ref="E204:O204"/>
    <mergeCell ref="E207:O207"/>
    <mergeCell ref="E227:O227"/>
    <mergeCell ref="E223:O223"/>
    <mergeCell ref="E224:O224"/>
    <mergeCell ref="E208:O208"/>
    <mergeCell ref="E209:O209"/>
    <mergeCell ref="E218:O218"/>
    <mergeCell ref="E219:O219"/>
    <mergeCell ref="A217:O217"/>
    <mergeCell ref="E210:O210"/>
    <mergeCell ref="E205:O205"/>
    <mergeCell ref="E206:O206"/>
    <mergeCell ref="E220:O220"/>
    <mergeCell ref="E199:O199"/>
    <mergeCell ref="E200:O200"/>
    <mergeCell ref="E201:O201"/>
    <mergeCell ref="E202:O202"/>
    <mergeCell ref="E230:O230"/>
    <mergeCell ref="E231:O231"/>
    <mergeCell ref="E232:O232"/>
    <mergeCell ref="E233:O233"/>
    <mergeCell ref="E221:O221"/>
    <mergeCell ref="E225:O225"/>
    <mergeCell ref="E226:O226"/>
    <mergeCell ref="E253:O253"/>
    <mergeCell ref="E254:O254"/>
    <mergeCell ref="E255:O255"/>
    <mergeCell ref="E234:O234"/>
    <mergeCell ref="E211:O211"/>
    <mergeCell ref="E212:O212"/>
    <mergeCell ref="E213:O213"/>
    <mergeCell ref="E214:O214"/>
    <mergeCell ref="E215:O215"/>
    <mergeCell ref="E228:O228"/>
    <mergeCell ref="E222:O222"/>
    <mergeCell ref="E244:O244"/>
    <mergeCell ref="E245:O245"/>
    <mergeCell ref="E246:O246"/>
    <mergeCell ref="E247:O247"/>
    <mergeCell ref="E248:O248"/>
    <mergeCell ref="E249:O249"/>
    <mergeCell ref="E250:O250"/>
    <mergeCell ref="E251:O251"/>
    <mergeCell ref="E252:O252"/>
    <mergeCell ref="E235:O235"/>
    <mergeCell ref="E236:O236"/>
    <mergeCell ref="E237:O237"/>
    <mergeCell ref="E238:O238"/>
    <mergeCell ref="E239:O239"/>
    <mergeCell ref="E240:O240"/>
    <mergeCell ref="E241:O241"/>
    <mergeCell ref="E242:O242"/>
    <mergeCell ref="E243:O243"/>
    <mergeCell ref="E271:O271"/>
    <mergeCell ref="E272:O272"/>
    <mergeCell ref="E273:O273"/>
    <mergeCell ref="E292:O292"/>
    <mergeCell ref="E290:O290"/>
    <mergeCell ref="E291:O291"/>
    <mergeCell ref="E286:O286"/>
    <mergeCell ref="E287:O287"/>
    <mergeCell ref="E256:O256"/>
    <mergeCell ref="E257:O257"/>
    <mergeCell ref="E258:O258"/>
    <mergeCell ref="E259:O259"/>
    <mergeCell ref="E260:O260"/>
    <mergeCell ref="E261:O261"/>
    <mergeCell ref="E262:O262"/>
    <mergeCell ref="E263:O263"/>
    <mergeCell ref="A270:O270"/>
    <mergeCell ref="E268:O268"/>
    <mergeCell ref="E264:O264"/>
    <mergeCell ref="E265:O265"/>
    <mergeCell ref="E266:O266"/>
    <mergeCell ref="E267:O267"/>
    <mergeCell ref="E308:O308"/>
    <mergeCell ref="E309:O309"/>
    <mergeCell ref="E298:O298"/>
    <mergeCell ref="E299:O299"/>
    <mergeCell ref="E300:O300"/>
    <mergeCell ref="E301:O301"/>
    <mergeCell ref="E302:O302"/>
    <mergeCell ref="E303:O303"/>
    <mergeCell ref="E297:O297"/>
    <mergeCell ref="E274:O274"/>
    <mergeCell ref="E275:O275"/>
    <mergeCell ref="E304:O304"/>
    <mergeCell ref="E305:O305"/>
    <mergeCell ref="E306:O306"/>
    <mergeCell ref="E307:O307"/>
    <mergeCell ref="E282:O282"/>
    <mergeCell ref="E283:O283"/>
    <mergeCell ref="E284:O284"/>
    <mergeCell ref="E285:O285"/>
    <mergeCell ref="E280:O280"/>
    <mergeCell ref="E281:O281"/>
    <mergeCell ref="E293:O293"/>
    <mergeCell ref="E294:O294"/>
    <mergeCell ref="E295:O295"/>
    <mergeCell ref="E296:O296"/>
    <mergeCell ref="E288:O288"/>
    <mergeCell ref="E289:O289"/>
    <mergeCell ref="E276:O276"/>
    <mergeCell ref="E277:O277"/>
    <mergeCell ref="E278:O278"/>
    <mergeCell ref="E279:O279"/>
    <mergeCell ref="E310:O310"/>
    <mergeCell ref="E311:O311"/>
    <mergeCell ref="E312:O312"/>
    <mergeCell ref="E313:O313"/>
    <mergeCell ref="E314:O314"/>
    <mergeCell ref="E315:O315"/>
    <mergeCell ref="E316:O316"/>
    <mergeCell ref="E321:O321"/>
    <mergeCell ref="E317:O317"/>
    <mergeCell ref="E318:O318"/>
    <mergeCell ref="E319:O319"/>
    <mergeCell ref="E320:O320"/>
  </mergeCells>
  <phoneticPr fontId="4"/>
  <conditionalFormatting sqref="A7:E56">
    <cfRule type="expression" dxfId="79" priority="93">
      <formula>$B7&lt;&gt;$B8</formula>
    </cfRule>
    <cfRule type="expression" dxfId="78" priority="102">
      <formula>$B7=""</formula>
    </cfRule>
  </conditionalFormatting>
  <conditionalFormatting sqref="A8:E26">
    <cfRule type="expression" dxfId="77" priority="92">
      <formula>$B8&lt;&gt;$B9</formula>
    </cfRule>
  </conditionalFormatting>
  <conditionalFormatting sqref="A8:E56">
    <cfRule type="expression" dxfId="76" priority="91">
      <formula>$B8&lt;&gt;$B9</formula>
    </cfRule>
  </conditionalFormatting>
  <conditionalFormatting sqref="A6:E6">
    <cfRule type="expression" dxfId="75" priority="90">
      <formula>$B6=""</formula>
    </cfRule>
  </conditionalFormatting>
  <conditionalFormatting sqref="A6:E6">
    <cfRule type="expression" dxfId="74" priority="89">
      <formula>$B6&lt;&gt;$B7</formula>
    </cfRule>
  </conditionalFormatting>
  <conditionalFormatting sqref="F7:J7">
    <cfRule type="expression" dxfId="73" priority="80">
      <formula>$G7=""</formula>
    </cfRule>
  </conditionalFormatting>
  <conditionalFormatting sqref="F7:J7">
    <cfRule type="expression" dxfId="72" priority="79">
      <formula>$G7&lt;&gt;$G8</formula>
    </cfRule>
  </conditionalFormatting>
  <conditionalFormatting sqref="F8:J56">
    <cfRule type="expression" dxfId="71" priority="78">
      <formula>$G8=""</formula>
    </cfRule>
  </conditionalFormatting>
  <conditionalFormatting sqref="F8:J56">
    <cfRule type="expression" dxfId="70" priority="77">
      <formula>$G8&lt;&gt;$G9</formula>
    </cfRule>
  </conditionalFormatting>
  <conditionalFormatting sqref="K7:O7">
    <cfRule type="expression" dxfId="69" priority="76">
      <formula>$L7=""</formula>
    </cfRule>
  </conditionalFormatting>
  <conditionalFormatting sqref="K7:O7">
    <cfRule type="expression" dxfId="68" priority="75">
      <formula>$L7&lt;&gt;$L8</formula>
    </cfRule>
  </conditionalFormatting>
  <conditionalFormatting sqref="K8:O56">
    <cfRule type="expression" dxfId="67" priority="74">
      <formula>$L8=""</formula>
    </cfRule>
  </conditionalFormatting>
  <conditionalFormatting sqref="K8:O56">
    <cfRule type="expression" dxfId="66" priority="73">
      <formula>$L8&lt;&gt;$L9</formula>
    </cfRule>
  </conditionalFormatting>
  <conditionalFormatting sqref="F6:J6">
    <cfRule type="expression" dxfId="65" priority="68">
      <formula>$G6=""</formula>
    </cfRule>
  </conditionalFormatting>
  <conditionalFormatting sqref="F6:J6">
    <cfRule type="expression" dxfId="64" priority="67">
      <formula>$G6&lt;&gt;$G7</formula>
    </cfRule>
  </conditionalFormatting>
  <conditionalFormatting sqref="K6:O6">
    <cfRule type="expression" dxfId="63" priority="66">
      <formula>$L6=""</formula>
    </cfRule>
  </conditionalFormatting>
  <conditionalFormatting sqref="K6:O6">
    <cfRule type="expression" dxfId="62" priority="65">
      <formula>$L6&lt;&gt;$L7</formula>
    </cfRule>
  </conditionalFormatting>
  <conditionalFormatting sqref="A60:E109">
    <cfRule type="expression" dxfId="61" priority="64">
      <formula>$B60=""</formula>
    </cfRule>
  </conditionalFormatting>
  <conditionalFormatting sqref="A60:E60">
    <cfRule type="expression" dxfId="60" priority="63">
      <formula>$B60&lt;&gt;$B61</formula>
    </cfRule>
  </conditionalFormatting>
  <conditionalFormatting sqref="A61:E79">
    <cfRule type="expression" dxfId="59" priority="62">
      <formula>$B61&lt;&gt;$B62</formula>
    </cfRule>
  </conditionalFormatting>
  <conditionalFormatting sqref="A61:E109">
    <cfRule type="expression" dxfId="58" priority="61">
      <formula>$B61&lt;&gt;$B62</formula>
    </cfRule>
  </conditionalFormatting>
  <conditionalFormatting sqref="A59:E59">
    <cfRule type="expression" dxfId="57" priority="60">
      <formula>$B59=""</formula>
    </cfRule>
  </conditionalFormatting>
  <conditionalFormatting sqref="A59:E59">
    <cfRule type="expression" dxfId="56" priority="59">
      <formula>$B59&lt;&gt;$B60</formula>
    </cfRule>
  </conditionalFormatting>
  <conditionalFormatting sqref="F60:J60">
    <cfRule type="expression" dxfId="55" priority="58">
      <formula>$G60=""</formula>
    </cfRule>
  </conditionalFormatting>
  <conditionalFormatting sqref="F60:J60">
    <cfRule type="expression" dxfId="54" priority="57">
      <formula>$G60&lt;&gt;$G61</formula>
    </cfRule>
  </conditionalFormatting>
  <conditionalFormatting sqref="F61:J109">
    <cfRule type="expression" dxfId="53" priority="56">
      <formula>$G61=""</formula>
    </cfRule>
  </conditionalFormatting>
  <conditionalFormatting sqref="F61:J109">
    <cfRule type="expression" dxfId="52" priority="55">
      <formula>$G61&lt;&gt;$G62</formula>
    </cfRule>
  </conditionalFormatting>
  <conditionalFormatting sqref="K60:O60">
    <cfRule type="expression" dxfId="51" priority="54">
      <formula>$L60=""</formula>
    </cfRule>
  </conditionalFormatting>
  <conditionalFormatting sqref="K60:O60">
    <cfRule type="expression" dxfId="50" priority="53">
      <formula>$L60&lt;&gt;$L61</formula>
    </cfRule>
  </conditionalFormatting>
  <conditionalFormatting sqref="K61:O109">
    <cfRule type="expression" dxfId="49" priority="52">
      <formula>$L61=""</formula>
    </cfRule>
  </conditionalFormatting>
  <conditionalFormatting sqref="K61:O109">
    <cfRule type="expression" dxfId="48" priority="51">
      <formula>$L61&lt;&gt;$L62</formula>
    </cfRule>
  </conditionalFormatting>
  <conditionalFormatting sqref="F59 H59:J59">
    <cfRule type="expression" dxfId="47" priority="50">
      <formula>$G59=""</formula>
    </cfRule>
  </conditionalFormatting>
  <conditionalFormatting sqref="F59 H59:J59">
    <cfRule type="expression" dxfId="46" priority="49">
      <formula>$G59&lt;&gt;$G60</formula>
    </cfRule>
  </conditionalFormatting>
  <conditionalFormatting sqref="K59 M59:O59">
    <cfRule type="expression" dxfId="45" priority="48">
      <formula>$L59=""</formula>
    </cfRule>
  </conditionalFormatting>
  <conditionalFormatting sqref="K59 M59:O59">
    <cfRule type="expression" dxfId="44" priority="47">
      <formula>$L59&lt;&gt;$L60</formula>
    </cfRule>
  </conditionalFormatting>
  <conditionalFormatting sqref="G59">
    <cfRule type="expression" dxfId="43" priority="46">
      <formula>$B59=""</formula>
    </cfRule>
  </conditionalFormatting>
  <conditionalFormatting sqref="G59">
    <cfRule type="expression" dxfId="42" priority="45">
      <formula>$B59&lt;&gt;$B60</formula>
    </cfRule>
  </conditionalFormatting>
  <conditionalFormatting sqref="L59">
    <cfRule type="expression" dxfId="41" priority="44">
      <formula>$B59=""</formula>
    </cfRule>
  </conditionalFormatting>
  <conditionalFormatting sqref="L59">
    <cfRule type="expression" dxfId="40" priority="43">
      <formula>$B59&lt;&gt;$B60</formula>
    </cfRule>
  </conditionalFormatting>
  <conditionalFormatting sqref="A113:E162">
    <cfRule type="expression" dxfId="39" priority="42">
      <formula>$B113=""</formula>
    </cfRule>
  </conditionalFormatting>
  <conditionalFormatting sqref="A113:E113">
    <cfRule type="expression" dxfId="38" priority="41">
      <formula>$B113&lt;&gt;$B114</formula>
    </cfRule>
  </conditionalFormatting>
  <conditionalFormatting sqref="A114:E132">
    <cfRule type="expression" dxfId="37" priority="40">
      <formula>$B114&lt;&gt;$B115</formula>
    </cfRule>
  </conditionalFormatting>
  <conditionalFormatting sqref="A114:E162">
    <cfRule type="expression" dxfId="36" priority="39">
      <formula>$B114&lt;&gt;$B115</formula>
    </cfRule>
  </conditionalFormatting>
  <conditionalFormatting sqref="A112:E112">
    <cfRule type="expression" dxfId="35" priority="38">
      <formula>$B112=""</formula>
    </cfRule>
  </conditionalFormatting>
  <conditionalFormatting sqref="A112:E112">
    <cfRule type="expression" dxfId="34" priority="37">
      <formula>$B112&lt;&gt;$B113</formula>
    </cfRule>
  </conditionalFormatting>
  <conditionalFormatting sqref="F113:J113">
    <cfRule type="expression" dxfId="33" priority="36">
      <formula>$G113=""</formula>
    </cfRule>
  </conditionalFormatting>
  <conditionalFormatting sqref="F113:J113">
    <cfRule type="expression" dxfId="32" priority="35">
      <formula>$G113&lt;&gt;$G114</formula>
    </cfRule>
  </conditionalFormatting>
  <conditionalFormatting sqref="F114:J162">
    <cfRule type="expression" dxfId="31" priority="34">
      <formula>$G114=""</formula>
    </cfRule>
  </conditionalFormatting>
  <conditionalFormatting sqref="F114:J162">
    <cfRule type="expression" dxfId="30" priority="33">
      <formula>$G114&lt;&gt;$G115</formula>
    </cfRule>
  </conditionalFormatting>
  <conditionalFormatting sqref="K113:O113">
    <cfRule type="expression" dxfId="29" priority="32">
      <formula>$L113=""</formula>
    </cfRule>
  </conditionalFormatting>
  <conditionalFormatting sqref="K113:O113">
    <cfRule type="expression" dxfId="28" priority="31">
      <formula>$L113&lt;&gt;$L114</formula>
    </cfRule>
  </conditionalFormatting>
  <conditionalFormatting sqref="K114:O162">
    <cfRule type="expression" dxfId="27" priority="30">
      <formula>$L114=""</formula>
    </cfRule>
  </conditionalFormatting>
  <conditionalFormatting sqref="K114:O162">
    <cfRule type="expression" dxfId="26" priority="29">
      <formula>$L114&lt;&gt;$L115</formula>
    </cfRule>
  </conditionalFormatting>
  <conditionalFormatting sqref="F112 H112:J112">
    <cfRule type="expression" dxfId="25" priority="28">
      <formula>$G112=""</formula>
    </cfRule>
  </conditionalFormatting>
  <conditionalFormatting sqref="F112 H112:J112">
    <cfRule type="expression" dxfId="24" priority="27">
      <formula>$G112&lt;&gt;$G113</formula>
    </cfRule>
  </conditionalFormatting>
  <conditionalFormatting sqref="K112 M112:O112">
    <cfRule type="expression" dxfId="23" priority="26">
      <formula>$L112=""</formula>
    </cfRule>
  </conditionalFormatting>
  <conditionalFormatting sqref="K112 M112:O112">
    <cfRule type="expression" dxfId="22" priority="25">
      <formula>$L112&lt;&gt;$L113</formula>
    </cfRule>
  </conditionalFormatting>
  <conditionalFormatting sqref="G112">
    <cfRule type="expression" dxfId="21" priority="24">
      <formula>$B112=""</formula>
    </cfRule>
  </conditionalFormatting>
  <conditionalFormatting sqref="G112">
    <cfRule type="expression" dxfId="20" priority="23">
      <formula>$B112&lt;&gt;$B113</formula>
    </cfRule>
  </conditionalFormatting>
  <conditionalFormatting sqref="L112">
    <cfRule type="expression" dxfId="19" priority="22">
      <formula>$B112=""</formula>
    </cfRule>
  </conditionalFormatting>
  <conditionalFormatting sqref="L112">
    <cfRule type="expression" dxfId="18" priority="21">
      <formula>$B112&lt;&gt;$B113</formula>
    </cfRule>
  </conditionalFormatting>
  <conditionalFormatting sqref="A166:O166">
    <cfRule type="expression" dxfId="17" priority="19">
      <formula>$B166&lt;&gt;$B167</formula>
    </cfRule>
    <cfRule type="expression" dxfId="16" priority="20">
      <formula>$B166=""</formula>
    </cfRule>
  </conditionalFormatting>
  <conditionalFormatting sqref="A167:O190">
    <cfRule type="expression" dxfId="15" priority="15">
      <formula>$B167&lt;&gt;$B168</formula>
    </cfRule>
    <cfRule type="expression" dxfId="14" priority="16">
      <formula>$B167=""</formula>
    </cfRule>
  </conditionalFormatting>
  <conditionalFormatting sqref="A191:O215">
    <cfRule type="expression" dxfId="13" priority="13">
      <formula>$B191&lt;&gt;$B192</formula>
    </cfRule>
    <cfRule type="expression" dxfId="12" priority="14">
      <formula>$B191=""</formula>
    </cfRule>
  </conditionalFormatting>
  <conditionalFormatting sqref="A297:O321">
    <cfRule type="expression" dxfId="11" priority="1">
      <formula>$B297&lt;&gt;$B298</formula>
    </cfRule>
    <cfRule type="expression" dxfId="10" priority="2">
      <formula>$B297=""</formula>
    </cfRule>
  </conditionalFormatting>
  <conditionalFormatting sqref="A219:O219">
    <cfRule type="expression" dxfId="9" priority="11">
      <formula>$B219&lt;&gt;$B220</formula>
    </cfRule>
    <cfRule type="expression" dxfId="8" priority="12">
      <formula>$B219=""</formula>
    </cfRule>
  </conditionalFormatting>
  <conditionalFormatting sqref="A220:O243">
    <cfRule type="expression" dxfId="7" priority="9">
      <formula>$B220&lt;&gt;$B221</formula>
    </cfRule>
    <cfRule type="expression" dxfId="6" priority="10">
      <formula>$B220=""</formula>
    </cfRule>
  </conditionalFormatting>
  <conditionalFormatting sqref="A244:O268">
    <cfRule type="expression" dxfId="5" priority="7">
      <formula>$B244&lt;&gt;$B245</formula>
    </cfRule>
    <cfRule type="expression" dxfId="4" priority="8">
      <formula>$B244=""</formula>
    </cfRule>
  </conditionalFormatting>
  <conditionalFormatting sqref="A272:O272">
    <cfRule type="expression" dxfId="3" priority="5">
      <formula>$B272&lt;&gt;$B273</formula>
    </cfRule>
    <cfRule type="expression" dxfId="2" priority="6">
      <formula>$B272=""</formula>
    </cfRule>
  </conditionalFormatting>
  <conditionalFormatting sqref="A273:O296">
    <cfRule type="expression" dxfId="1" priority="3">
      <formula>$B273&lt;&gt;$B274</formula>
    </cfRule>
    <cfRule type="expression" dxfId="0" priority="4">
      <formula>$B273=""</formula>
    </cfRule>
  </conditionalFormatting>
  <pageMargins left="0.78740157480314965" right="0.78740157480314965" top="0.63" bottom="0.59055118110236227" header="0.28000000000000003" footer="0.51181102362204722"/>
  <pageSetup paperSize="9" scale="89" fitToHeight="0" orientation="portrait" r:id="rId1"/>
  <headerFooter alignWithMargins="0"/>
  <rowBreaks count="5" manualBreakCount="5">
    <brk id="57" max="14" man="1"/>
    <brk id="110" max="14" man="1"/>
    <brk id="163" max="14" man="1"/>
    <brk id="216" max="14" man="1"/>
    <brk id="26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48"/>
  <sheetViews>
    <sheetView topLeftCell="A37" workbookViewId="0">
      <selection activeCell="E64" sqref="E64"/>
    </sheetView>
  </sheetViews>
  <sheetFormatPr defaultRowHeight="13.5" x14ac:dyDescent="0.15"/>
  <cols>
    <col min="2" max="2" width="3.5" bestFit="1" customWidth="1"/>
  </cols>
  <sheetData>
    <row r="1" spans="1:2" x14ac:dyDescent="0.15">
      <c r="A1" s="118" t="s">
        <v>934</v>
      </c>
      <c r="B1" s="118" t="s">
        <v>935</v>
      </c>
    </row>
    <row r="2" spans="1:2" x14ac:dyDescent="0.15">
      <c r="A2" s="119" t="s">
        <v>12</v>
      </c>
      <c r="B2" s="119">
        <v>1</v>
      </c>
    </row>
    <row r="3" spans="1:2" x14ac:dyDescent="0.15">
      <c r="A3" s="120" t="s">
        <v>64</v>
      </c>
      <c r="B3" s="120">
        <v>2</v>
      </c>
    </row>
    <row r="4" spans="1:2" x14ac:dyDescent="0.15">
      <c r="A4" s="120" t="s">
        <v>68</v>
      </c>
      <c r="B4" s="120">
        <v>3</v>
      </c>
    </row>
    <row r="5" spans="1:2" x14ac:dyDescent="0.15">
      <c r="A5" s="120" t="s">
        <v>76</v>
      </c>
      <c r="B5" s="120">
        <v>4</v>
      </c>
    </row>
    <row r="6" spans="1:2" x14ac:dyDescent="0.15">
      <c r="A6" s="120" t="s">
        <v>81</v>
      </c>
      <c r="B6" s="120">
        <v>5</v>
      </c>
    </row>
    <row r="7" spans="1:2" x14ac:dyDescent="0.15">
      <c r="A7" s="120" t="s">
        <v>86</v>
      </c>
      <c r="B7" s="120">
        <v>6</v>
      </c>
    </row>
    <row r="8" spans="1:2" x14ac:dyDescent="0.15">
      <c r="A8" s="120" t="s">
        <v>92</v>
      </c>
      <c r="B8" s="120">
        <v>7</v>
      </c>
    </row>
    <row r="9" spans="1:2" x14ac:dyDescent="0.15">
      <c r="A9" s="120" t="s">
        <v>98</v>
      </c>
      <c r="B9" s="120">
        <v>8</v>
      </c>
    </row>
    <row r="10" spans="1:2" x14ac:dyDescent="0.15">
      <c r="A10" s="120" t="s">
        <v>108</v>
      </c>
      <c r="B10" s="120">
        <v>9</v>
      </c>
    </row>
    <row r="11" spans="1:2" x14ac:dyDescent="0.15">
      <c r="A11" s="120" t="s">
        <v>118</v>
      </c>
      <c r="B11" s="120">
        <v>10</v>
      </c>
    </row>
    <row r="12" spans="1:2" x14ac:dyDescent="0.15">
      <c r="A12" s="120" t="s">
        <v>130</v>
      </c>
      <c r="B12" s="120">
        <v>11</v>
      </c>
    </row>
    <row r="13" spans="1:2" x14ac:dyDescent="0.15">
      <c r="A13" s="120" t="s">
        <v>173</v>
      </c>
      <c r="B13" s="120">
        <v>12</v>
      </c>
    </row>
    <row r="14" spans="1:2" x14ac:dyDescent="0.15">
      <c r="A14" s="120" t="s">
        <v>195</v>
      </c>
      <c r="B14" s="120">
        <v>13</v>
      </c>
    </row>
    <row r="15" spans="1:2" x14ac:dyDescent="0.15">
      <c r="A15" s="120" t="s">
        <v>229</v>
      </c>
      <c r="B15" s="120">
        <v>14</v>
      </c>
    </row>
    <row r="16" spans="1:2" x14ac:dyDescent="0.15">
      <c r="A16" s="120" t="s">
        <v>242</v>
      </c>
      <c r="B16" s="120">
        <v>15</v>
      </c>
    </row>
    <row r="17" spans="1:2" x14ac:dyDescent="0.15">
      <c r="A17" s="120" t="s">
        <v>249</v>
      </c>
      <c r="B17" s="120">
        <v>16</v>
      </c>
    </row>
    <row r="18" spans="1:2" x14ac:dyDescent="0.15">
      <c r="A18" s="120" t="s">
        <v>252</v>
      </c>
      <c r="B18" s="120">
        <v>17</v>
      </c>
    </row>
    <row r="19" spans="1:2" x14ac:dyDescent="0.15">
      <c r="A19" s="120" t="s">
        <v>260</v>
      </c>
      <c r="B19" s="120">
        <v>18</v>
      </c>
    </row>
    <row r="20" spans="1:2" x14ac:dyDescent="0.15">
      <c r="A20" s="120" t="s">
        <v>262</v>
      </c>
      <c r="B20" s="120">
        <v>19</v>
      </c>
    </row>
    <row r="21" spans="1:2" x14ac:dyDescent="0.15">
      <c r="A21" s="120" t="s">
        <v>264</v>
      </c>
      <c r="B21" s="120">
        <v>20</v>
      </c>
    </row>
    <row r="22" spans="1:2" x14ac:dyDescent="0.15">
      <c r="A22" s="120" t="s">
        <v>272</v>
      </c>
      <c r="B22" s="120">
        <v>21</v>
      </c>
    </row>
    <row r="23" spans="1:2" x14ac:dyDescent="0.15">
      <c r="A23" s="120" t="s">
        <v>279</v>
      </c>
      <c r="B23" s="120">
        <v>22</v>
      </c>
    </row>
    <row r="24" spans="1:2" x14ac:dyDescent="0.15">
      <c r="A24" s="120" t="s">
        <v>295</v>
      </c>
      <c r="B24" s="120">
        <v>23</v>
      </c>
    </row>
    <row r="25" spans="1:2" x14ac:dyDescent="0.15">
      <c r="A25" s="120" t="s">
        <v>313</v>
      </c>
      <c r="B25" s="120">
        <v>24</v>
      </c>
    </row>
    <row r="26" spans="1:2" x14ac:dyDescent="0.15">
      <c r="A26" s="120" t="s">
        <v>322</v>
      </c>
      <c r="B26" s="120">
        <v>25</v>
      </c>
    </row>
    <row r="27" spans="1:2" x14ac:dyDescent="0.15">
      <c r="A27" s="120" t="s">
        <v>330</v>
      </c>
      <c r="B27" s="120">
        <v>26</v>
      </c>
    </row>
    <row r="28" spans="1:2" x14ac:dyDescent="0.15">
      <c r="A28" s="120" t="s">
        <v>333</v>
      </c>
      <c r="B28" s="120">
        <v>27</v>
      </c>
    </row>
    <row r="29" spans="1:2" x14ac:dyDescent="0.15">
      <c r="A29" s="120" t="s">
        <v>351</v>
      </c>
      <c r="B29" s="120">
        <v>28</v>
      </c>
    </row>
    <row r="30" spans="1:2" x14ac:dyDescent="0.15">
      <c r="A30" s="120" t="s">
        <v>364</v>
      </c>
      <c r="B30" s="120">
        <v>29</v>
      </c>
    </row>
    <row r="31" spans="1:2" x14ac:dyDescent="0.15">
      <c r="A31" s="120" t="s">
        <v>368</v>
      </c>
      <c r="B31" s="120">
        <v>30</v>
      </c>
    </row>
    <row r="32" spans="1:2" x14ac:dyDescent="0.15">
      <c r="A32" s="120" t="s">
        <v>370</v>
      </c>
      <c r="B32" s="120">
        <v>31</v>
      </c>
    </row>
    <row r="33" spans="1:2" x14ac:dyDescent="0.15">
      <c r="A33" s="120" t="s">
        <v>375</v>
      </c>
      <c r="B33" s="120">
        <v>32</v>
      </c>
    </row>
    <row r="34" spans="1:2" x14ac:dyDescent="0.15">
      <c r="A34" s="120" t="s">
        <v>384</v>
      </c>
      <c r="B34" s="120">
        <v>33</v>
      </c>
    </row>
    <row r="35" spans="1:2" x14ac:dyDescent="0.15">
      <c r="A35" s="120" t="s">
        <v>392</v>
      </c>
      <c r="B35" s="120">
        <v>34</v>
      </c>
    </row>
    <row r="36" spans="1:2" x14ac:dyDescent="0.15">
      <c r="A36" s="120" t="s">
        <v>401</v>
      </c>
      <c r="B36" s="120">
        <v>35</v>
      </c>
    </row>
    <row r="37" spans="1:2" x14ac:dyDescent="0.15">
      <c r="A37" s="120" t="s">
        <v>411</v>
      </c>
      <c r="B37" s="120">
        <v>36</v>
      </c>
    </row>
    <row r="38" spans="1:2" x14ac:dyDescent="0.15">
      <c r="A38" s="120" t="s">
        <v>413</v>
      </c>
      <c r="B38" s="120">
        <v>37</v>
      </c>
    </row>
    <row r="39" spans="1:2" x14ac:dyDescent="0.15">
      <c r="A39" s="120" t="s">
        <v>415</v>
      </c>
      <c r="B39" s="120">
        <v>38</v>
      </c>
    </row>
    <row r="40" spans="1:2" x14ac:dyDescent="0.15">
      <c r="A40" s="120" t="s">
        <v>421</v>
      </c>
      <c r="B40" s="120">
        <v>39</v>
      </c>
    </row>
    <row r="41" spans="1:2" x14ac:dyDescent="0.15">
      <c r="A41" s="120" t="s">
        <v>423</v>
      </c>
      <c r="B41" s="120">
        <v>40</v>
      </c>
    </row>
    <row r="42" spans="1:2" x14ac:dyDescent="0.15">
      <c r="A42" s="120" t="s">
        <v>428</v>
      </c>
      <c r="B42" s="120">
        <v>41</v>
      </c>
    </row>
    <row r="43" spans="1:2" x14ac:dyDescent="0.15">
      <c r="A43" s="120" t="s">
        <v>430</v>
      </c>
      <c r="B43" s="120">
        <v>42</v>
      </c>
    </row>
    <row r="44" spans="1:2" x14ac:dyDescent="0.15">
      <c r="A44" s="120" t="s">
        <v>437</v>
      </c>
      <c r="B44" s="120">
        <v>43</v>
      </c>
    </row>
    <row r="45" spans="1:2" x14ac:dyDescent="0.15">
      <c r="A45" s="120" t="s">
        <v>441</v>
      </c>
      <c r="B45" s="120">
        <v>44</v>
      </c>
    </row>
    <row r="46" spans="1:2" x14ac:dyDescent="0.15">
      <c r="A46" s="120" t="s">
        <v>448</v>
      </c>
      <c r="B46" s="120">
        <v>45</v>
      </c>
    </row>
    <row r="47" spans="1:2" x14ac:dyDescent="0.15">
      <c r="A47" s="120" t="s">
        <v>453</v>
      </c>
      <c r="B47" s="120">
        <v>46</v>
      </c>
    </row>
    <row r="48" spans="1:2" x14ac:dyDescent="0.15">
      <c r="A48" s="121" t="s">
        <v>458</v>
      </c>
      <c r="B48" s="121">
        <v>47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集計</vt:lpstr>
      <vt:lpstr>基特</vt:lpstr>
      <vt:lpstr>基指</vt:lpstr>
      <vt:lpstr>士法</vt:lpstr>
      <vt:lpstr>総会用入会状況</vt:lpstr>
      <vt:lpstr>基指!Print_Area</vt:lpstr>
      <vt:lpstr>士法!Print_Area</vt:lpstr>
      <vt:lpstr>集計!Print_Area</vt:lpstr>
      <vt:lpstr>総会用入会状況!Print_Area</vt:lpstr>
      <vt:lpstr>総会用利用状況!Print_Area</vt:lpstr>
      <vt:lpstr>基指!Print_Titles</vt:lpstr>
      <vt:lpstr>基特!Print_Titles</vt:lpstr>
      <vt:lpstr>士法!Print_Titles</vt:lpstr>
      <vt:lpstr>総会用入会状況!Print_Titles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　久保　博史</dc:creator>
  <cp:lastModifiedBy>企画部　久保　博史</cp:lastModifiedBy>
  <cp:lastPrinted>2023-08-08T01:33:59Z</cp:lastPrinted>
  <dcterms:created xsi:type="dcterms:W3CDTF">2006-09-16T00:00:00Z</dcterms:created>
  <dcterms:modified xsi:type="dcterms:W3CDTF">2024-03-11T04:40:58Z</dcterms:modified>
</cp:coreProperties>
</file>