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Filesv01\02_共有案件\02_共用データベース案件\S08導入促進\01一斉発信資料\231020導入手引\"/>
    </mc:Choice>
  </mc:AlternateContent>
  <xr:revisionPtr revIDLastSave="0" documentId="13_ncr:1_{97DC6FEA-FF1E-43C8-A8E7-C2BF6BD4EB2E}" xr6:coauthVersionLast="36" xr6:coauthVersionMax="47" xr10:uidLastSave="{00000000-0000-0000-0000-000000000000}"/>
  <bookViews>
    <workbookView xWindow="28680" yWindow="-120" windowWidth="29040" windowHeight="15720" tabRatio="727" xr2:uid="{00000000-000D-0000-FFFF-FFFF00000000}"/>
  </bookViews>
  <sheets>
    <sheet name="利用料算定表" sheetId="1" r:id="rId1"/>
    <sheet name="利・税込" sheetId="24" state="veryHidden" r:id="rId2"/>
    <sheet name="利・税抜" sheetId="26" state="veryHidden" r:id="rId3"/>
    <sheet name="利・特例・税込" sheetId="28" state="veryHidden" r:id="rId4"/>
    <sheet name="庁内S設定" sheetId="8" state="veryHidden" r:id="rId5"/>
    <sheet name="抽出・XML" sheetId="11" state="veryHidden" r:id="rId6"/>
    <sheet name="移管・削除" sheetId="13" state="veryHidden" r:id="rId7"/>
    <sheet name="V敷設" sheetId="17" state="veryHidden" r:id="rId8"/>
    <sheet name="V利用料" sheetId="21" state="veryHidden" r:id="rId9"/>
    <sheet name="構成表" sheetId="27" state="veryHidden" r:id="rId10"/>
    <sheet name="list1" sheetId="2" state="veryHidden" r:id="rId11"/>
    <sheet name="list2" sheetId="12" state="veryHidden" r:id="rId12"/>
  </sheets>
  <externalReferences>
    <externalReference r:id="rId13"/>
    <externalReference r:id="rId14"/>
    <externalReference r:id="rId15"/>
    <externalReference r:id="rId16"/>
  </externalReferences>
  <definedNames>
    <definedName name="_xlnm._FilterDatabase" localSheetId="1" hidden="1">利・税込!#REF!</definedName>
    <definedName name="_xlnm._FilterDatabase" localSheetId="2" hidden="1">利・税抜!#REF!</definedName>
    <definedName name="_xlnm._FilterDatabase" localSheetId="3" hidden="1">利・特例・税込!#REF!</definedName>
    <definedName name="_xlnm._FilterDatabase" localSheetId="0" hidden="1">利用料算定表!$A$200:$AW$200</definedName>
    <definedName name="list1" localSheetId="6">[1]list!#REF!</definedName>
    <definedName name="list1" localSheetId="9">[2]list1!#REF!</definedName>
    <definedName name="list1" localSheetId="2">list1!#REF!</definedName>
    <definedName name="list1" localSheetId="3">list1!#REF!</definedName>
    <definedName name="list1">list1!#REF!</definedName>
    <definedName name="list2" localSheetId="9">[3]list!#REF!</definedName>
    <definedName name="list2" localSheetId="2">[4]list!#REF!</definedName>
    <definedName name="list2" localSheetId="3">[4]list!#REF!</definedName>
    <definedName name="list2">[4]list!#REF!</definedName>
    <definedName name="org_area" localSheetId="9">[2]利用料算定表!$A$185:$F$829</definedName>
    <definedName name="org_area" localSheetId="1">利・税込!$A$98:$F$133</definedName>
    <definedName name="org_area" localSheetId="2">利・税抜!$A$100:$F$108</definedName>
    <definedName name="org_area" localSheetId="3">利・特例・税込!$A$104:$F$137</definedName>
    <definedName name="org_area">利用料算定表!$A$200:$F$840</definedName>
    <definedName name="_xlnm.Print_Area" localSheetId="7">V敷設!$A$1:$G$53</definedName>
    <definedName name="_xlnm.Print_Area" localSheetId="8">V利用料!$A:$G</definedName>
    <definedName name="_xlnm.Print_Area" localSheetId="6">移管・削除!$A$1:$H$62</definedName>
    <definedName name="_xlnm.Print_Area" localSheetId="5">抽出・XML!$A$1:$H$60</definedName>
    <definedName name="_xlnm.Print_Area" localSheetId="4">庁内S設定!$A$1:$H$61</definedName>
    <definedName name="_xlnm.Print_Area" localSheetId="1">利・税込!$A$1:$AF$127</definedName>
    <definedName name="_xlnm.Print_Area" localSheetId="2">利・税抜!$A$1:$AF$104</definedName>
    <definedName name="_xlnm.Print_Area" localSheetId="3">利・特例・税込!$A$1:$AF$133</definedName>
    <definedName name="_xlnm.Print_Area" localSheetId="0">利用料算定表!$A$1:$AF$165</definedName>
    <definedName name="teigaku" localSheetId="9">[2]list1!$B$17:$L$25</definedName>
    <definedName name="teigaku">list1!$B$17:$L$25</definedName>
    <definedName name="toukatsu" localSheetId="9">[2]list1!$A$30:$B$76</definedName>
    <definedName name="toukatsu">list1!$A$30:$B$76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7" l="1"/>
  <c r="E37" i="17"/>
  <c r="F49" i="17"/>
  <c r="E38" i="17"/>
  <c r="C27" i="17"/>
  <c r="G59" i="13"/>
  <c r="E43" i="13"/>
  <c r="E42" i="13"/>
  <c r="E41" i="13"/>
  <c r="E40" i="13"/>
  <c r="E39" i="13"/>
  <c r="E38" i="13"/>
  <c r="E37" i="13"/>
  <c r="E36" i="13"/>
  <c r="Z28" i="1"/>
  <c r="Z25" i="1"/>
  <c r="N126" i="1" s="1"/>
  <c r="E39" i="11"/>
  <c r="E38" i="11"/>
  <c r="E37" i="11"/>
  <c r="D42" i="13"/>
  <c r="D39" i="13"/>
  <c r="R1" i="1"/>
  <c r="B70" i="1" l="1"/>
  <c r="C48" i="26"/>
  <c r="C53" i="24"/>
  <c r="C51" i="24"/>
  <c r="C49" i="24"/>
  <c r="C47" i="24"/>
  <c r="C45" i="24"/>
  <c r="A1" i="1" l="1"/>
  <c r="M1" i="1" s="1"/>
  <c r="F132" i="1" l="1"/>
  <c r="F122" i="1" l="1"/>
  <c r="V122" i="1" s="1"/>
  <c r="V84" i="24" s="1"/>
  <c r="V132" i="1"/>
  <c r="F133" i="1"/>
  <c r="V133" i="1" s="1"/>
  <c r="F126" i="1"/>
  <c r="F131" i="1"/>
  <c r="F128" i="1"/>
  <c r="Z127" i="1" l="1"/>
  <c r="I25" i="24"/>
  <c r="I25" i="28"/>
  <c r="I25" i="26"/>
  <c r="X67" i="1"/>
  <c r="AK74" i="1" l="1"/>
  <c r="F146" i="1" s="1"/>
  <c r="F108" i="24" s="1"/>
  <c r="I17" i="26"/>
  <c r="I17" i="28"/>
  <c r="I17" i="24"/>
  <c r="AK75" i="1"/>
  <c r="K146" i="1" s="1"/>
  <c r="L108" i="24" s="1"/>
  <c r="O1" i="1"/>
  <c r="D31" i="1" s="1"/>
  <c r="AK151" i="1"/>
  <c r="AI164" i="1"/>
  <c r="AI163" i="1"/>
  <c r="AI162" i="1"/>
  <c r="AI161" i="1"/>
  <c r="AI160" i="1"/>
  <c r="AI159" i="1"/>
  <c r="AI158" i="1"/>
  <c r="AI157" i="1"/>
  <c r="AI156" i="1"/>
  <c r="AI155" i="1"/>
  <c r="AI154" i="1"/>
  <c r="AI153" i="1"/>
  <c r="H133" i="1" l="1"/>
  <c r="AJ153" i="1"/>
  <c r="F114" i="28"/>
  <c r="K114" i="28"/>
  <c r="AJ164" i="1"/>
  <c r="AJ160" i="1"/>
  <c r="AJ156" i="1"/>
  <c r="AJ159" i="1"/>
  <c r="AJ155" i="1"/>
  <c r="AJ162" i="1"/>
  <c r="AJ158" i="1"/>
  <c r="AJ161" i="1"/>
  <c r="AJ163" i="1"/>
  <c r="AJ154" i="1"/>
  <c r="AJ157" i="1"/>
  <c r="Z96" i="24"/>
  <c r="G19" i="21" l="1"/>
  <c r="G19" i="17"/>
  <c r="H19" i="13"/>
  <c r="C18" i="13"/>
  <c r="H22" i="11"/>
  <c r="C18" i="8"/>
  <c r="H19" i="8"/>
  <c r="AI121" i="28"/>
  <c r="S133" i="28" l="1"/>
  <c r="Z20" i="28"/>
  <c r="Z20" i="24"/>
  <c r="S127" i="24"/>
  <c r="V76" i="1" l="1"/>
  <c r="V40" i="24" s="1"/>
  <c r="H98" i="26" l="1"/>
  <c r="V65" i="26"/>
  <c r="V64" i="26"/>
  <c r="V60" i="26"/>
  <c r="B105" i="28" l="1"/>
  <c r="C105" i="28"/>
  <c r="B106" i="28"/>
  <c r="C106" i="28"/>
  <c r="B107" i="28"/>
  <c r="S117" i="28" l="1"/>
  <c r="H102" i="28"/>
  <c r="S111" i="24"/>
  <c r="S109" i="24"/>
  <c r="V61" i="24"/>
  <c r="V57" i="24"/>
  <c r="S146" i="1" l="1"/>
  <c r="S148" i="1" s="1"/>
  <c r="AJ146" i="1"/>
  <c r="S108" i="24" l="1"/>
  <c r="V97" i="1"/>
  <c r="V59" i="24" l="1"/>
  <c r="V62" i="26"/>
  <c r="S116" i="28"/>
  <c r="S110" i="24"/>
  <c r="B37" i="11"/>
  <c r="G50" i="13" l="1"/>
  <c r="G49" i="13"/>
  <c r="G48" i="13"/>
  <c r="G47" i="13"/>
  <c r="G51" i="13" s="1"/>
  <c r="D26" i="11"/>
  <c r="G47" i="11"/>
  <c r="G46" i="11"/>
  <c r="G45" i="11"/>
  <c r="G44" i="11"/>
  <c r="G48" i="11" l="1"/>
  <c r="G49" i="8"/>
  <c r="G48" i="8"/>
  <c r="G47" i="8"/>
  <c r="G46" i="8"/>
  <c r="G50" i="8" l="1"/>
  <c r="N15" i="27" l="1"/>
  <c r="M15" i="27" l="1"/>
  <c r="D36" i="17" l="1"/>
  <c r="C18" i="17"/>
  <c r="B36" i="17"/>
  <c r="B96" i="28" l="1"/>
  <c r="B90" i="24"/>
  <c r="V68" i="28" l="1"/>
  <c r="V69" i="28"/>
  <c r="O62" i="28"/>
  <c r="O63" i="28" s="1"/>
  <c r="B104" i="28" l="1"/>
  <c r="Z102" i="28"/>
  <c r="B102" i="28"/>
  <c r="B101" i="28"/>
  <c r="B100" i="28"/>
  <c r="B99" i="28"/>
  <c r="N97" i="28"/>
  <c r="N96" i="28"/>
  <c r="B94" i="28"/>
  <c r="N92" i="28"/>
  <c r="B90" i="28"/>
  <c r="Z88" i="28"/>
  <c r="V88" i="28"/>
  <c r="S88" i="28"/>
  <c r="P88" i="28"/>
  <c r="N88" i="28"/>
  <c r="G88" i="28"/>
  <c r="F88" i="28"/>
  <c r="B88" i="28"/>
  <c r="W87" i="28"/>
  <c r="B85" i="28"/>
  <c r="Q81" i="28"/>
  <c r="Q80" i="28"/>
  <c r="Q79" i="28"/>
  <c r="B78" i="28"/>
  <c r="B77" i="28"/>
  <c r="B76" i="28"/>
  <c r="B75" i="28"/>
  <c r="B74" i="28"/>
  <c r="B73" i="28"/>
  <c r="B71" i="28"/>
  <c r="B56" i="28"/>
  <c r="B55" i="28"/>
  <c r="B54" i="28"/>
  <c r="C53" i="28"/>
  <c r="B53" i="28"/>
  <c r="V52" i="28"/>
  <c r="B52" i="28"/>
  <c r="C51" i="28"/>
  <c r="B51" i="28"/>
  <c r="B50" i="28"/>
  <c r="C49" i="28"/>
  <c r="B49" i="28"/>
  <c r="V48" i="28"/>
  <c r="B48" i="28"/>
  <c r="C47" i="28"/>
  <c r="B47" i="28"/>
  <c r="B46" i="28"/>
  <c r="B45" i="28"/>
  <c r="V44" i="28"/>
  <c r="O44" i="28"/>
  <c r="B44" i="28"/>
  <c r="B43" i="28"/>
  <c r="B37" i="28"/>
  <c r="I24" i="28"/>
  <c r="M36" i="17" l="1"/>
  <c r="K36" i="17"/>
  <c r="Z123" i="1" l="1"/>
  <c r="Z91" i="28" s="1"/>
  <c r="N93" i="26"/>
  <c r="N92" i="26"/>
  <c r="B92" i="26"/>
  <c r="N91" i="24"/>
  <c r="N90" i="24"/>
  <c r="P129" i="1"/>
  <c r="C45" i="28" l="1"/>
  <c r="Z129" i="1"/>
  <c r="V87" i="1" s="1"/>
  <c r="V49" i="24" s="1"/>
  <c r="P97" i="28"/>
  <c r="F94" i="28"/>
  <c r="V127" i="1"/>
  <c r="V95" i="28" s="1"/>
  <c r="Z126" i="1"/>
  <c r="Z94" i="28" s="1"/>
  <c r="P91" i="24"/>
  <c r="P93" i="26"/>
  <c r="E15" i="27"/>
  <c r="F15" i="27"/>
  <c r="G15" i="27"/>
  <c r="H15" i="27"/>
  <c r="I15" i="27"/>
  <c r="J15" i="27"/>
  <c r="K15" i="27"/>
  <c r="L15" i="27"/>
  <c r="V85" i="1" l="1"/>
  <c r="Z95" i="28"/>
  <c r="V47" i="28" l="1"/>
  <c r="V47" i="24"/>
  <c r="B103" i="26" l="1"/>
  <c r="C102" i="26"/>
  <c r="B102" i="26"/>
  <c r="C101" i="26"/>
  <c r="B101" i="26"/>
  <c r="B100" i="26"/>
  <c r="Z98" i="26"/>
  <c r="B98" i="26"/>
  <c r="B97" i="26"/>
  <c r="B96" i="26"/>
  <c r="B95" i="26"/>
  <c r="Z91" i="26"/>
  <c r="B90" i="26"/>
  <c r="N88" i="26"/>
  <c r="B86" i="26"/>
  <c r="Z84" i="26"/>
  <c r="V84" i="26"/>
  <c r="S84" i="26"/>
  <c r="P84" i="26"/>
  <c r="N84" i="26"/>
  <c r="G84" i="26"/>
  <c r="F84" i="26"/>
  <c r="B84" i="26"/>
  <c r="W83" i="26"/>
  <c r="B81" i="26"/>
  <c r="Q77" i="26"/>
  <c r="Q76" i="26"/>
  <c r="Q75" i="26"/>
  <c r="B74" i="26"/>
  <c r="B73" i="26"/>
  <c r="B72" i="26"/>
  <c r="B71" i="26"/>
  <c r="B70" i="26"/>
  <c r="B69" i="26"/>
  <c r="B67" i="26"/>
  <c r="V63" i="26"/>
  <c r="B59" i="26"/>
  <c r="B58" i="26"/>
  <c r="B57" i="26"/>
  <c r="C56" i="26"/>
  <c r="B56" i="26"/>
  <c r="V55" i="26"/>
  <c r="B55" i="26"/>
  <c r="C54" i="26"/>
  <c r="B54" i="26"/>
  <c r="B53" i="26"/>
  <c r="C52" i="26"/>
  <c r="B52" i="26"/>
  <c r="V51" i="26"/>
  <c r="B51" i="26"/>
  <c r="V50" i="26"/>
  <c r="C50" i="26"/>
  <c r="B50" i="26"/>
  <c r="B47" i="26"/>
  <c r="C46" i="26"/>
  <c r="B46" i="26"/>
  <c r="V45" i="26"/>
  <c r="O45" i="26"/>
  <c r="B45" i="26"/>
  <c r="B44" i="26"/>
  <c r="B36" i="26"/>
  <c r="I24" i="26"/>
  <c r="Z82" i="24" l="1"/>
  <c r="V82" i="24"/>
  <c r="S82" i="24"/>
  <c r="P82" i="24"/>
  <c r="N82" i="24"/>
  <c r="G82" i="24"/>
  <c r="B101" i="24"/>
  <c r="C100" i="24"/>
  <c r="B100" i="24"/>
  <c r="C99" i="24"/>
  <c r="B99" i="24"/>
  <c r="B98" i="24"/>
  <c r="D37" i="17" l="1"/>
  <c r="D38" i="17"/>
  <c r="B38" i="17"/>
  <c r="A1" i="21"/>
  <c r="P123" i="1"/>
  <c r="P91" i="28" s="1"/>
  <c r="D36" i="13"/>
  <c r="G36" i="13" s="1"/>
  <c r="D37" i="13"/>
  <c r="G37" i="13" s="1"/>
  <c r="D38" i="13"/>
  <c r="G38" i="13" s="1"/>
  <c r="G39" i="13"/>
  <c r="D40" i="13"/>
  <c r="G40" i="13" s="1"/>
  <c r="D41" i="13"/>
  <c r="G41" i="13" s="1"/>
  <c r="G42" i="13"/>
  <c r="D43" i="13"/>
  <c r="G43" i="13" s="1"/>
  <c r="B40" i="13"/>
  <c r="C23" i="13"/>
  <c r="A33" i="13"/>
  <c r="G56" i="11"/>
  <c r="D21" i="11" s="1"/>
  <c r="D40" i="11"/>
  <c r="D39" i="11"/>
  <c r="D38" i="11"/>
  <c r="D37" i="11"/>
  <c r="D42" i="8"/>
  <c r="G42" i="8" s="1"/>
  <c r="D41" i="8"/>
  <c r="G41" i="8" s="1"/>
  <c r="D40" i="8"/>
  <c r="G40" i="8" s="1"/>
  <c r="D39" i="8"/>
  <c r="G39" i="8" s="1"/>
  <c r="D38" i="8"/>
  <c r="G38" i="8" s="1"/>
  <c r="D37" i="8"/>
  <c r="G37" i="8" s="1"/>
  <c r="D36" i="8"/>
  <c r="G36" i="8" s="1"/>
  <c r="I24" i="24"/>
  <c r="Z89" i="24"/>
  <c r="N86" i="24"/>
  <c r="F82" i="24"/>
  <c r="B96" i="24"/>
  <c r="B95" i="24"/>
  <c r="B94" i="24"/>
  <c r="B93" i="24"/>
  <c r="B88" i="24"/>
  <c r="B84" i="24"/>
  <c r="B82" i="24"/>
  <c r="W81" i="24"/>
  <c r="B79" i="24"/>
  <c r="B37" i="24"/>
  <c r="P124" i="1"/>
  <c r="P92" i="28" s="1"/>
  <c r="P128" i="1"/>
  <c r="P96" i="28" s="1"/>
  <c r="P126" i="1"/>
  <c r="P94" i="28" s="1"/>
  <c r="F90" i="26"/>
  <c r="AK37" i="1"/>
  <c r="B1" i="11" l="1"/>
  <c r="A1" i="8"/>
  <c r="G44" i="13"/>
  <c r="G53" i="13" s="1"/>
  <c r="G54" i="13" s="1"/>
  <c r="G56" i="13" s="1"/>
  <c r="V129" i="1"/>
  <c r="V97" i="28" s="1"/>
  <c r="F96" i="28"/>
  <c r="V100" i="28"/>
  <c r="F100" i="28"/>
  <c r="A2" i="28"/>
  <c r="F36" i="17"/>
  <c r="F73" i="1"/>
  <c r="F37" i="24" s="1"/>
  <c r="P90" i="24"/>
  <c r="P92" i="26"/>
  <c r="Z130" i="1"/>
  <c r="Z98" i="28" s="1"/>
  <c r="F92" i="26"/>
  <c r="F90" i="24"/>
  <c r="V128" i="1"/>
  <c r="V96" i="28" s="1"/>
  <c r="G39" i="11"/>
  <c r="G40" i="11"/>
  <c r="G37" i="11"/>
  <c r="F94" i="24"/>
  <c r="F96" i="26"/>
  <c r="S126" i="1"/>
  <c r="S94" i="28" s="1"/>
  <c r="P90" i="26"/>
  <c r="P86" i="24"/>
  <c r="P88" i="26"/>
  <c r="P87" i="26"/>
  <c r="A2" i="26"/>
  <c r="S124" i="1"/>
  <c r="S92" i="28" s="1"/>
  <c r="G38" i="11"/>
  <c r="A2" i="24"/>
  <c r="AJ22" i="1"/>
  <c r="P88" i="24"/>
  <c r="A1" i="13"/>
  <c r="Z87" i="26"/>
  <c r="N94" i="28"/>
  <c r="F38" i="17"/>
  <c r="Z90" i="26"/>
  <c r="A1" i="17"/>
  <c r="F37" i="17"/>
  <c r="G43" i="8"/>
  <c r="F88" i="24"/>
  <c r="V91" i="26"/>
  <c r="AL122" i="1"/>
  <c r="Z124" i="1" s="1"/>
  <c r="P85" i="24"/>
  <c r="AK122" i="1"/>
  <c r="V123" i="1" s="1"/>
  <c r="A2" i="11" l="1"/>
  <c r="A2" i="17"/>
  <c r="A2" i="8"/>
  <c r="A3" i="26"/>
  <c r="C16" i="21"/>
  <c r="B142" i="1"/>
  <c r="G19" i="8"/>
  <c r="G22" i="11"/>
  <c r="G52" i="8"/>
  <c r="G53" i="8" s="1"/>
  <c r="G55" i="8" s="1"/>
  <c r="V130" i="1"/>
  <c r="Z88" i="26"/>
  <c r="Z92" i="28"/>
  <c r="F36" i="26"/>
  <c r="F37" i="28"/>
  <c r="F95" i="26"/>
  <c r="F99" i="28"/>
  <c r="F97" i="26"/>
  <c r="F101" i="28"/>
  <c r="A3" i="28"/>
  <c r="F19" i="17"/>
  <c r="G19" i="13"/>
  <c r="AJ25" i="1"/>
  <c r="V90" i="24"/>
  <c r="V92" i="26"/>
  <c r="Z94" i="26"/>
  <c r="Z92" i="24"/>
  <c r="AJ46" i="1"/>
  <c r="V91" i="24"/>
  <c r="V93" i="26"/>
  <c r="G41" i="11"/>
  <c r="S88" i="24"/>
  <c r="S90" i="26"/>
  <c r="S86" i="24"/>
  <c r="S88" i="26"/>
  <c r="O91" i="1"/>
  <c r="V96" i="26"/>
  <c r="N88" i="24"/>
  <c r="N90" i="26"/>
  <c r="AK46" i="1"/>
  <c r="A2" i="21"/>
  <c r="F39" i="17"/>
  <c r="F43" i="17" s="1"/>
  <c r="A3" i="24"/>
  <c r="A2" i="13"/>
  <c r="AJ23" i="1"/>
  <c r="B115" i="1"/>
  <c r="V126" i="1"/>
  <c r="F93" i="24"/>
  <c r="Z131" i="1"/>
  <c r="Z99" i="28" s="1"/>
  <c r="Z88" i="24"/>
  <c r="AK36" i="1"/>
  <c r="V94" i="24"/>
  <c r="AJ49" i="1"/>
  <c r="AJ52" i="1"/>
  <c r="F95" i="24"/>
  <c r="V131" i="1"/>
  <c r="AK29" i="1"/>
  <c r="Z85" i="24"/>
  <c r="O85" i="1"/>
  <c r="O47" i="24" s="1"/>
  <c r="V89" i="24"/>
  <c r="AJ37" i="1"/>
  <c r="Z86" i="24"/>
  <c r="AK31" i="1"/>
  <c r="V124" i="1" l="1"/>
  <c r="AK76" i="1"/>
  <c r="B76" i="1" s="1"/>
  <c r="C101" i="24"/>
  <c r="C107" i="28"/>
  <c r="B31" i="28"/>
  <c r="B31" i="24"/>
  <c r="B30" i="26"/>
  <c r="B110" i="28"/>
  <c r="O53" i="28"/>
  <c r="O53" i="24"/>
  <c r="C103" i="26"/>
  <c r="V99" i="28"/>
  <c r="B83" i="28"/>
  <c r="B77" i="24"/>
  <c r="B104" i="24"/>
  <c r="G50" i="11"/>
  <c r="G51" i="11" s="1"/>
  <c r="G53" i="11" s="1"/>
  <c r="G56" i="8"/>
  <c r="G57" i="8" s="1"/>
  <c r="O87" i="1"/>
  <c r="V98" i="28"/>
  <c r="O50" i="26"/>
  <c r="O47" i="28"/>
  <c r="V90" i="26"/>
  <c r="V94" i="28"/>
  <c r="V97" i="26"/>
  <c r="V101" i="28"/>
  <c r="F44" i="17"/>
  <c r="F46" i="17" s="1"/>
  <c r="G57" i="13"/>
  <c r="G58" i="13" s="1"/>
  <c r="V92" i="24"/>
  <c r="V94" i="26"/>
  <c r="Z95" i="26"/>
  <c r="B79" i="26"/>
  <c r="O56" i="26"/>
  <c r="O89" i="1"/>
  <c r="V95" i="26"/>
  <c r="AJ47" i="1"/>
  <c r="V93" i="24"/>
  <c r="V88" i="24"/>
  <c r="AJ36" i="1"/>
  <c r="V95" i="24"/>
  <c r="O93" i="1"/>
  <c r="C93" i="1" s="1"/>
  <c r="Z133" i="1"/>
  <c r="Z93" i="24"/>
  <c r="V89" i="1"/>
  <c r="AK47" i="1"/>
  <c r="C55" i="24" l="1"/>
  <c r="H95" i="24" s="1"/>
  <c r="C55" i="28"/>
  <c r="C58" i="26"/>
  <c r="AK52" i="1"/>
  <c r="V93" i="1"/>
  <c r="V88" i="26"/>
  <c r="AJ31" i="1"/>
  <c r="V92" i="28"/>
  <c r="V86" i="24"/>
  <c r="V85" i="24"/>
  <c r="Z122" i="1"/>
  <c r="Z90" i="28" s="1"/>
  <c r="F84" i="24"/>
  <c r="F90" i="28"/>
  <c r="F86" i="26"/>
  <c r="B39" i="26"/>
  <c r="B40" i="24"/>
  <c r="B40" i="28"/>
  <c r="E37" i="21"/>
  <c r="F37" i="21" s="1"/>
  <c r="G37" i="21"/>
  <c r="E36" i="21"/>
  <c r="F36" i="21" s="1"/>
  <c r="G36" i="21"/>
  <c r="O49" i="28"/>
  <c r="O49" i="24"/>
  <c r="V51" i="28"/>
  <c r="V51" i="24"/>
  <c r="O55" i="28"/>
  <c r="O55" i="24"/>
  <c r="O51" i="28"/>
  <c r="O51" i="24"/>
  <c r="O52" i="26"/>
  <c r="F47" i="17"/>
  <c r="F48" i="17" s="1"/>
  <c r="Z97" i="26"/>
  <c r="Z101" i="28"/>
  <c r="G54" i="11"/>
  <c r="G55" i="11" s="1"/>
  <c r="O54" i="26"/>
  <c r="V54" i="26"/>
  <c r="O58" i="26"/>
  <c r="Z95" i="24"/>
  <c r="H97" i="26" l="1"/>
  <c r="H101" i="28"/>
  <c r="AK28" i="1"/>
  <c r="Z84" i="24"/>
  <c r="Z86" i="26"/>
  <c r="AJ29" i="1"/>
  <c r="V125" i="1"/>
  <c r="V87" i="26"/>
  <c r="AJ28" i="1"/>
  <c r="V91" i="28"/>
  <c r="V90" i="28"/>
  <c r="V86" i="26"/>
  <c r="F38" i="21"/>
  <c r="F40" i="21" s="1"/>
  <c r="F42" i="21" l="1"/>
  <c r="C18" i="21" s="1"/>
  <c r="F19" i="21" s="1"/>
  <c r="V87" i="24"/>
  <c r="V134" i="1"/>
  <c r="O81" i="1"/>
  <c r="I22" i="24" s="1"/>
  <c r="AJ32" i="1"/>
  <c r="V89" i="26"/>
  <c r="V93" i="28"/>
  <c r="I22" i="28" l="1"/>
  <c r="I22" i="26"/>
  <c r="O45" i="24"/>
  <c r="O46" i="26"/>
  <c r="O45" i="28"/>
  <c r="V96" i="24"/>
  <c r="N147" i="1"/>
  <c r="V98" i="26"/>
  <c r="O95" i="1"/>
  <c r="V102" i="28"/>
  <c r="N109" i="24" l="1"/>
  <c r="N148" i="1"/>
  <c r="O97" i="1"/>
  <c r="O57" i="24"/>
  <c r="O60" i="26"/>
  <c r="O57" i="28"/>
  <c r="O66" i="28" s="1"/>
  <c r="N115" i="28" s="1"/>
  <c r="E133" i="28" s="1"/>
  <c r="J133" i="28" s="1"/>
  <c r="O59" i="24" l="1"/>
  <c r="O62" i="26"/>
  <c r="T39" i="26" s="1"/>
  <c r="I19" i="26" s="1"/>
  <c r="N149" i="1"/>
  <c r="N110" i="24"/>
  <c r="E165" i="1"/>
  <c r="E127" i="24" s="1"/>
  <c r="N117" i="28"/>
  <c r="E132" i="28" s="1"/>
  <c r="J132" i="28" s="1"/>
  <c r="AB40" i="28"/>
  <c r="N133" i="28"/>
  <c r="E155" i="1" l="1"/>
  <c r="E123" i="28"/>
  <c r="J123" i="28" s="1"/>
  <c r="E128" i="28"/>
  <c r="J128" i="28" s="1"/>
  <c r="N128" i="28" s="1"/>
  <c r="O68" i="28"/>
  <c r="E126" i="28"/>
  <c r="J126" i="28" s="1"/>
  <c r="E125" i="28"/>
  <c r="J125" i="28" s="1"/>
  <c r="E131" i="28"/>
  <c r="J131" i="28" s="1"/>
  <c r="E130" i="28"/>
  <c r="E124" i="28"/>
  <c r="J124" i="28" s="1"/>
  <c r="N124" i="28" s="1"/>
  <c r="E129" i="28"/>
  <c r="J129" i="28" s="1"/>
  <c r="N129" i="28" s="1"/>
  <c r="E164" i="1"/>
  <c r="J164" i="1" s="1"/>
  <c r="N111" i="24"/>
  <c r="O99" i="1"/>
  <c r="E122" i="28"/>
  <c r="J122" i="28" s="1"/>
  <c r="E127" i="28"/>
  <c r="J127" i="28" s="1"/>
  <c r="N127" i="28" s="1"/>
  <c r="J165" i="1"/>
  <c r="J127" i="24" s="1"/>
  <c r="E160" i="1"/>
  <c r="E157" i="1"/>
  <c r="E119" i="24" s="1"/>
  <c r="E163" i="1" l="1"/>
  <c r="J163" i="1" s="1"/>
  <c r="E162" i="1"/>
  <c r="E161" i="1" s="1"/>
  <c r="E123" i="24" s="1"/>
  <c r="E158" i="1"/>
  <c r="E120" i="24" s="1"/>
  <c r="N123" i="28"/>
  <c r="N131" i="28"/>
  <c r="E121" i="28"/>
  <c r="N126" i="28"/>
  <c r="N125" i="28"/>
  <c r="O64" i="26"/>
  <c r="T41" i="26" s="1"/>
  <c r="AJ56" i="1"/>
  <c r="O61" i="24"/>
  <c r="J130" i="28"/>
  <c r="J121" i="28" s="1"/>
  <c r="N122" i="28"/>
  <c r="J160" i="1"/>
  <c r="AB76" i="1"/>
  <c r="AB40" i="24" s="1"/>
  <c r="U20" i="24" s="1"/>
  <c r="AJ26" i="1"/>
  <c r="E159" i="1" l="1"/>
  <c r="S163" i="1"/>
  <c r="S125" i="24" s="1"/>
  <c r="J162" i="1"/>
  <c r="S162" i="1" s="1"/>
  <c r="S124" i="24" s="1"/>
  <c r="J161" i="1"/>
  <c r="J158" i="1"/>
  <c r="N158" i="1" s="1"/>
  <c r="N120" i="24" s="1"/>
  <c r="N130" i="28"/>
  <c r="S121" i="28"/>
  <c r="E117" i="24"/>
  <c r="E154" i="1"/>
  <c r="J157" i="1"/>
  <c r="J155" i="1"/>
  <c r="N165" i="1"/>
  <c r="E121" i="24" l="1"/>
  <c r="E156" i="1"/>
  <c r="E153" i="1" s="1"/>
  <c r="E115" i="24" s="1"/>
  <c r="J159" i="1"/>
  <c r="O40" i="28"/>
  <c r="O76" i="1"/>
  <c r="O40" i="24" s="1"/>
  <c r="I19" i="24" s="1"/>
  <c r="S161" i="1"/>
  <c r="S123" i="24" s="1"/>
  <c r="S160" i="1"/>
  <c r="S122" i="24" s="1"/>
  <c r="J123" i="24"/>
  <c r="N161" i="1"/>
  <c r="N123" i="24" s="1"/>
  <c r="J120" i="24"/>
  <c r="S158" i="1"/>
  <c r="S120" i="24" s="1"/>
  <c r="J154" i="1"/>
  <c r="N157" i="1"/>
  <c r="N119" i="24" s="1"/>
  <c r="S157" i="1"/>
  <c r="S119" i="24" s="1"/>
  <c r="J119" i="24"/>
  <c r="N155" i="1"/>
  <c r="N117" i="24" s="1"/>
  <c r="J117" i="24"/>
  <c r="S155" i="1"/>
  <c r="S117" i="24" s="1"/>
  <c r="N127" i="24"/>
  <c r="J156" i="1" l="1"/>
  <c r="S156" i="1" s="1"/>
  <c r="S118" i="24" s="1"/>
  <c r="J153" i="1"/>
  <c r="S153" i="1"/>
  <c r="S115" i="24" s="1"/>
  <c r="J121" i="24"/>
  <c r="N159" i="1"/>
  <c r="N121" i="24" s="1"/>
  <c r="S159" i="1"/>
  <c r="S121" i="24" s="1"/>
  <c r="S154" i="1"/>
  <c r="S116" i="24" s="1"/>
  <c r="U20" i="28"/>
  <c r="I19" i="28"/>
  <c r="E124" i="24"/>
  <c r="J124" i="24"/>
  <c r="N154" i="1"/>
  <c r="N116" i="24" s="1"/>
  <c r="E118" i="24"/>
  <c r="J122" i="24"/>
  <c r="E116" i="24"/>
  <c r="J116" i="24" l="1"/>
  <c r="E122" i="24"/>
  <c r="J118" i="24"/>
  <c r="N162" i="1"/>
  <c r="N124" i="24" s="1"/>
  <c r="N160" i="1"/>
  <c r="N122" i="24" s="1"/>
  <c r="J125" i="24"/>
  <c r="E125" i="24"/>
  <c r="N156" i="1" l="1"/>
  <c r="N118" i="24" s="1"/>
  <c r="N163" i="1"/>
  <c r="N125" i="24" s="1"/>
  <c r="E126" i="24"/>
  <c r="J115" i="24" l="1"/>
  <c r="N153" i="1"/>
  <c r="N115" i="24" s="1"/>
  <c r="J126" i="24" l="1"/>
  <c r="N164" i="1"/>
  <c r="N126" i="24" s="1"/>
  <c r="N132" i="28"/>
  <c r="N121" i="28"/>
</calcChain>
</file>

<file path=xl/sharedStrings.xml><?xml version="1.0" encoding="utf-8"?>
<sst xmlns="http://schemas.openxmlformats.org/spreadsheetml/2006/main" count="3323" uniqueCount="1132">
  <si>
    <t>４．利用システム名</t>
    <rPh sb="2" eb="4">
      <t>リヨウ</t>
    </rPh>
    <rPh sb="8" eb="9">
      <t>メイ</t>
    </rPh>
    <phoneticPr fontId="5"/>
  </si>
  <si>
    <t>　　　　　　　　　　　　　　　　　　　　　　　　　　　　　東京都新宿区神楽坂一丁目１５番地</t>
    <rPh sb="29" eb="32">
      <t>トウキョウト</t>
    </rPh>
    <rPh sb="32" eb="35">
      <t>シンジュクク</t>
    </rPh>
    <rPh sb="35" eb="38">
      <t>カグラザカ</t>
    </rPh>
    <rPh sb="38" eb="41">
      <t>イッチョウメ</t>
    </rPh>
    <rPh sb="43" eb="45">
      <t>バンチ</t>
    </rPh>
    <phoneticPr fontId="5"/>
  </si>
  <si>
    <t>小計（税抜）</t>
    <rPh sb="0" eb="2">
      <t>ショウケイ</t>
    </rPh>
    <rPh sb="3" eb="4">
      <t>ゼイ</t>
    </rPh>
    <rPh sb="4" eb="5">
      <t>ヌ</t>
    </rPh>
    <phoneticPr fontId="5"/>
  </si>
  <si>
    <t>数量</t>
    <rPh sb="0" eb="2">
      <t>スウリョウ</t>
    </rPh>
    <phoneticPr fontId="5"/>
  </si>
  <si>
    <t>単価</t>
    <rPh sb="0" eb="2">
      <t>タンカ</t>
    </rPh>
    <phoneticPr fontId="5"/>
  </si>
  <si>
    <t>１．直接人件費</t>
    <rPh sb="2" eb="4">
      <t>チョクセツ</t>
    </rPh>
    <rPh sb="4" eb="7">
      <t>ジンケンヒ</t>
    </rPh>
    <phoneticPr fontId="5"/>
  </si>
  <si>
    <t>②ミドルウェアインストール</t>
    <phoneticPr fontId="5"/>
  </si>
  <si>
    <t>費目</t>
    <rPh sb="0" eb="2">
      <t>ヒモク</t>
    </rPh>
    <phoneticPr fontId="5"/>
  </si>
  <si>
    <t>技術員</t>
    <rPh sb="0" eb="3">
      <t>ギジュツイン</t>
    </rPh>
    <phoneticPr fontId="5"/>
  </si>
  <si>
    <t>小計</t>
    <rPh sb="0" eb="2">
      <t>ショウケイ</t>
    </rPh>
    <phoneticPr fontId="5"/>
  </si>
  <si>
    <t>お願い致します。</t>
    <rPh sb="3" eb="4">
      <t>イタ</t>
    </rPh>
    <phoneticPr fontId="5"/>
  </si>
  <si>
    <t>機器の調達及びOSのインストールまでは導入機関様側にて</t>
    <rPh sb="0" eb="2">
      <t>キキ</t>
    </rPh>
    <rPh sb="3" eb="5">
      <t>チョウタツ</t>
    </rPh>
    <rPh sb="5" eb="6">
      <t>オヨ</t>
    </rPh>
    <rPh sb="19" eb="21">
      <t>ドウニュウ</t>
    </rPh>
    <rPh sb="21" eb="23">
      <t>キカン</t>
    </rPh>
    <rPh sb="23" eb="24">
      <t>サマ</t>
    </rPh>
    <rPh sb="24" eb="25">
      <t>ガワ</t>
    </rPh>
    <phoneticPr fontId="5"/>
  </si>
  <si>
    <t>内訳</t>
    <rPh sb="0" eb="2">
      <t>ウチワケ</t>
    </rPh>
    <phoneticPr fontId="5"/>
  </si>
  <si>
    <t>サブシステム名</t>
    <rPh sb="6" eb="7">
      <t>メイ</t>
    </rPh>
    <phoneticPr fontId="5"/>
  </si>
  <si>
    <t>利用料年額（円）</t>
    <rPh sb="0" eb="3">
      <t>リヨウリョウ</t>
    </rPh>
    <rPh sb="3" eb="5">
      <t>ネンガク</t>
    </rPh>
    <rPh sb="6" eb="7">
      <t>エン</t>
    </rPh>
    <phoneticPr fontId="5"/>
  </si>
  <si>
    <t>通知・報告配信システム</t>
    <rPh sb="0" eb="2">
      <t>ツウチ</t>
    </rPh>
    <rPh sb="3" eb="5">
      <t>ホウコク</t>
    </rPh>
    <rPh sb="5" eb="7">
      <t>ハイシン</t>
    </rPh>
    <phoneticPr fontId="5"/>
  </si>
  <si>
    <t>備考</t>
    <rPh sb="0" eb="2">
      <t>ビコウ</t>
    </rPh>
    <phoneticPr fontId="5"/>
  </si>
  <si>
    <t>注記事項</t>
    <rPh sb="0" eb="2">
      <t>チュウキ</t>
    </rPh>
    <rPh sb="2" eb="4">
      <t>ジコウ</t>
    </rPh>
    <phoneticPr fontId="5"/>
  </si>
  <si>
    <t>お問い合わせ</t>
    <rPh sb="1" eb="2">
      <t>ト</t>
    </rPh>
    <rPh sb="3" eb="4">
      <t>ア</t>
    </rPh>
    <phoneticPr fontId="5"/>
  </si>
  <si>
    <t>摘要</t>
    <rPh sb="0" eb="2">
      <t>テキヨウ</t>
    </rPh>
    <phoneticPr fontId="5"/>
  </si>
  <si>
    <t>４条１項設置市</t>
    <rPh sb="1" eb="2">
      <t>ジョウ</t>
    </rPh>
    <rPh sb="3" eb="4">
      <t>コウ</t>
    </rPh>
    <rPh sb="4" eb="6">
      <t>セッチ</t>
    </rPh>
    <rPh sb="6" eb="7">
      <t>シ</t>
    </rPh>
    <phoneticPr fontId="5"/>
  </si>
  <si>
    <t>２．サーバ、端末等の機器調達費及び保守サポート費は含みません。</t>
    <rPh sb="6" eb="8">
      <t>タンマツ</t>
    </rPh>
    <rPh sb="8" eb="9">
      <t>トウ</t>
    </rPh>
    <rPh sb="10" eb="12">
      <t>キキ</t>
    </rPh>
    <rPh sb="12" eb="14">
      <t>チョウタツ</t>
    </rPh>
    <rPh sb="14" eb="15">
      <t>ヒ</t>
    </rPh>
    <rPh sb="15" eb="17">
      <t>オヨ</t>
    </rPh>
    <rPh sb="17" eb="19">
      <t>ホシュ</t>
    </rPh>
    <rPh sb="23" eb="24">
      <t>ヒ</t>
    </rPh>
    <rPh sb="25" eb="26">
      <t>フク</t>
    </rPh>
    <phoneticPr fontId="5"/>
  </si>
  <si>
    <t>３．各サブシステムの動作環境となるＯＳ等の基本ソフト関係経費は含みません。</t>
    <rPh sb="2" eb="3">
      <t>カク</t>
    </rPh>
    <rPh sb="10" eb="12">
      <t>ドウサ</t>
    </rPh>
    <rPh sb="12" eb="14">
      <t>カンキョウ</t>
    </rPh>
    <rPh sb="19" eb="20">
      <t>トウ</t>
    </rPh>
    <rPh sb="21" eb="23">
      <t>キホン</t>
    </rPh>
    <rPh sb="26" eb="28">
      <t>カンケイ</t>
    </rPh>
    <rPh sb="28" eb="30">
      <t>ケイヒ</t>
    </rPh>
    <rPh sb="31" eb="32">
      <t>フク</t>
    </rPh>
    <phoneticPr fontId="5"/>
  </si>
  <si>
    <t>４．既存データの移行事務手数料は含みません。</t>
    <rPh sb="2" eb="4">
      <t>キソン</t>
    </rPh>
    <rPh sb="8" eb="10">
      <t>イコウ</t>
    </rPh>
    <rPh sb="10" eb="12">
      <t>ジム</t>
    </rPh>
    <rPh sb="12" eb="15">
      <t>テスウリョウ</t>
    </rPh>
    <rPh sb="16" eb="17">
      <t>フク</t>
    </rPh>
    <phoneticPr fontId="5"/>
  </si>
  <si>
    <t>Ａ</t>
    <phoneticPr fontId="5"/>
  </si>
  <si>
    <t>Ｂ</t>
    <phoneticPr fontId="5"/>
  </si>
  <si>
    <t>Ｃ</t>
    <phoneticPr fontId="5"/>
  </si>
  <si>
    <t>Ｃ'</t>
    <phoneticPr fontId="5"/>
  </si>
  <si>
    <t>Ｄ</t>
    <phoneticPr fontId="5"/>
  </si>
  <si>
    <t>Ｅ</t>
    <phoneticPr fontId="5"/>
  </si>
  <si>
    <t>定額部分</t>
    <rPh sb="0" eb="2">
      <t>テイガク</t>
    </rPh>
    <rPh sb="2" eb="4">
      <t>ブブン</t>
    </rPh>
    <phoneticPr fontId="5"/>
  </si>
  <si>
    <t>従量部分</t>
    <rPh sb="0" eb="2">
      <t>ジュウリョウ</t>
    </rPh>
    <rPh sb="2" eb="4">
      <t>ブブン</t>
    </rPh>
    <phoneticPr fontId="5"/>
  </si>
  <si>
    <t>数量
（補正値）</t>
    <rPh sb="0" eb="2">
      <t>スウリョウ</t>
    </rPh>
    <rPh sb="4" eb="6">
      <t>ホセイ</t>
    </rPh>
    <rPh sb="6" eb="7">
      <t>チ</t>
    </rPh>
    <phoneticPr fontId="5"/>
  </si>
  <si>
    <t>Ａ：台帳Ｓ</t>
    <rPh sb="2" eb="4">
      <t>ダイチョウ</t>
    </rPh>
    <phoneticPr fontId="5"/>
  </si>
  <si>
    <t>備　　考</t>
    <rPh sb="0" eb="1">
      <t>ソナエ</t>
    </rPh>
    <rPh sb="3" eb="4">
      <t>コウ</t>
    </rPh>
    <phoneticPr fontId="5"/>
  </si>
  <si>
    <t>金　額
（円）</t>
    <rPh sb="0" eb="1">
      <t>キン</t>
    </rPh>
    <rPh sb="2" eb="3">
      <t>ガク</t>
    </rPh>
    <rPh sb="5" eb="6">
      <t>エン</t>
    </rPh>
    <phoneticPr fontId="5"/>
  </si>
  <si>
    <t>単価
（円）</t>
    <rPh sb="0" eb="2">
      <t>タンカ</t>
    </rPh>
    <rPh sb="4" eb="5">
      <t>エン</t>
    </rPh>
    <phoneticPr fontId="5"/>
  </si>
  <si>
    <t>Ｂ：配信Ｓ</t>
    <rPh sb="2" eb="4">
      <t>ハイシン</t>
    </rPh>
    <phoneticPr fontId="5"/>
  </si>
  <si>
    <t>Ｄ：法令ＤＢ</t>
    <rPh sb="2" eb="4">
      <t>ホウレイ</t>
    </rPh>
    <phoneticPr fontId="5"/>
  </si>
  <si>
    <t>単価一覧</t>
    <rPh sb="0" eb="2">
      <t>タンカ</t>
    </rPh>
    <rPh sb="2" eb="4">
      <t>イチラン</t>
    </rPh>
    <phoneticPr fontId="5"/>
  </si>
  <si>
    <t>技師（B)</t>
    <phoneticPr fontId="5"/>
  </si>
  <si>
    <t>技師（C)</t>
    <phoneticPr fontId="5"/>
  </si>
  <si>
    <t>④ミドルウェア設定</t>
    <phoneticPr fontId="5"/>
  </si>
  <si>
    <t>⑤バッチ設定</t>
    <phoneticPr fontId="5"/>
  </si>
  <si>
    <t>⑥データ投入（移行）</t>
    <phoneticPr fontId="5"/>
  </si>
  <si>
    <t>⑦動作確認</t>
    <phoneticPr fontId="5"/>
  </si>
  <si>
    <t>２．諸経費</t>
    <rPh sb="2" eb="5">
      <t>ショケイヒ</t>
    </rPh>
    <phoneticPr fontId="5"/>
  </si>
  <si>
    <t>３．技術経費</t>
    <rPh sb="2" eb="4">
      <t>ギジュツ</t>
    </rPh>
    <rPh sb="4" eb="6">
      <t>ケイヒ</t>
    </rPh>
    <phoneticPr fontId="5"/>
  </si>
  <si>
    <t>４．直接経費（印刷・製本費）</t>
    <rPh sb="2" eb="4">
      <t>チョクセツ</t>
    </rPh>
    <rPh sb="4" eb="6">
      <t>ケイヒ</t>
    </rPh>
    <rPh sb="7" eb="9">
      <t>インサツ</t>
    </rPh>
    <rPh sb="10" eb="13">
      <t>セイホンヒ</t>
    </rPh>
    <phoneticPr fontId="5"/>
  </si>
  <si>
    <t>更新履歴</t>
  </si>
  <si>
    <t>小　　計</t>
    <phoneticPr fontId="5"/>
  </si>
  <si>
    <t>計</t>
    <rPh sb="0" eb="1">
      <t>ケイ</t>
    </rPh>
    <phoneticPr fontId="5"/>
  </si>
  <si>
    <t>建築確認</t>
    <rPh sb="0" eb="2">
      <t>ケンチク</t>
    </rPh>
    <rPh sb="2" eb="4">
      <t>カクニン</t>
    </rPh>
    <phoneticPr fontId="5"/>
  </si>
  <si>
    <t>対
象</t>
    <rPh sb="0" eb="1">
      <t>タイ</t>
    </rPh>
    <rPh sb="2" eb="3">
      <t>ゾウ</t>
    </rPh>
    <phoneticPr fontId="5"/>
  </si>
  <si>
    <t>サブシステム</t>
    <phoneticPr fontId="5"/>
  </si>
  <si>
    <t>５．Ａ～Ｅのうち、単独で利用契約可能なのはＣ’及びＥのみです。</t>
    <rPh sb="9" eb="11">
      <t>タンドク</t>
    </rPh>
    <rPh sb="12" eb="14">
      <t>リヨウ</t>
    </rPh>
    <rPh sb="14" eb="16">
      <t>ケイヤク</t>
    </rPh>
    <rPh sb="16" eb="18">
      <t>カノウ</t>
    </rPh>
    <rPh sb="23" eb="25">
      <t>オヨ</t>
    </rPh>
    <phoneticPr fontId="5"/>
  </si>
  <si>
    <t>摘　　要</t>
    <rPh sb="0" eb="1">
      <t>ツ</t>
    </rPh>
    <rPh sb="3" eb="4">
      <t>ヨウ</t>
    </rPh>
    <phoneticPr fontId="5"/>
  </si>
  <si>
    <t>※金額はすべて税抜を示す</t>
    <rPh sb="1" eb="3">
      <t>キンガク</t>
    </rPh>
    <rPh sb="7" eb="8">
      <t>ゼイ</t>
    </rPh>
    <rPh sb="8" eb="9">
      <t>ヌ</t>
    </rPh>
    <rPh sb="10" eb="11">
      <t>シメ</t>
    </rPh>
    <phoneticPr fontId="5"/>
  </si>
  <si>
    <t>合　　計</t>
    <rPh sb="0" eb="1">
      <t>ゴウ</t>
    </rPh>
    <rPh sb="3" eb="4">
      <t>ケイ</t>
    </rPh>
    <phoneticPr fontId="5"/>
  </si>
  <si>
    <t>a</t>
    <phoneticPr fontId="5"/>
  </si>
  <si>
    <t>b</t>
    <phoneticPr fontId="5"/>
  </si>
  <si>
    <t>c</t>
    <phoneticPr fontId="5"/>
  </si>
  <si>
    <t>d</t>
    <phoneticPr fontId="5"/>
  </si>
  <si>
    <t>h</t>
    <phoneticPr fontId="5"/>
  </si>
  <si>
    <t>【明細】</t>
    <rPh sb="1" eb="3">
      <t>メイサイ</t>
    </rPh>
    <phoneticPr fontId="5"/>
  </si>
  <si>
    <t>【サブシステムの略称】</t>
    <rPh sb="8" eb="10">
      <t>リャクショウ</t>
    </rPh>
    <phoneticPr fontId="5"/>
  </si>
  <si>
    <t>台帳Ｓを利用しますか。</t>
    <rPh sb="0" eb="2">
      <t>ダイチョウ</t>
    </rPh>
    <rPh sb="4" eb="6">
      <t>リヨウ</t>
    </rPh>
    <phoneticPr fontId="5"/>
  </si>
  <si>
    <t>都道府県</t>
    <rPh sb="0" eb="4">
      <t>トドウフケン</t>
    </rPh>
    <phoneticPr fontId="5"/>
  </si>
  <si>
    <t>政令市</t>
    <rPh sb="0" eb="2">
      <t>セイレイ</t>
    </rPh>
    <rPh sb="2" eb="3">
      <t>シ</t>
    </rPh>
    <phoneticPr fontId="5"/>
  </si>
  <si>
    <t>４条２項設置市</t>
    <rPh sb="1" eb="2">
      <t>ジョウ</t>
    </rPh>
    <rPh sb="3" eb="4">
      <t>コウ</t>
    </rPh>
    <rPh sb="4" eb="6">
      <t>セッチ</t>
    </rPh>
    <rPh sb="6" eb="7">
      <t>シ</t>
    </rPh>
    <phoneticPr fontId="5"/>
  </si>
  <si>
    <t>限定特定行政庁</t>
    <rPh sb="0" eb="2">
      <t>ゲンテイ</t>
    </rPh>
    <rPh sb="2" eb="4">
      <t>トクテイ</t>
    </rPh>
    <rPh sb="4" eb="7">
      <t>ギョウセイチョウ</t>
    </rPh>
    <phoneticPr fontId="5"/>
  </si>
  <si>
    <t>特別区</t>
    <rPh sb="0" eb="3">
      <t>トクベツク</t>
    </rPh>
    <phoneticPr fontId="5"/>
  </si>
  <si>
    <t>指定確認検査機関（大臣指定）</t>
    <rPh sb="0" eb="2">
      <t>シテイ</t>
    </rPh>
    <rPh sb="2" eb="4">
      <t>カクニン</t>
    </rPh>
    <rPh sb="4" eb="6">
      <t>ケンサ</t>
    </rPh>
    <rPh sb="6" eb="8">
      <t>キカン</t>
    </rPh>
    <rPh sb="9" eb="11">
      <t>ダイジン</t>
    </rPh>
    <rPh sb="11" eb="13">
      <t>シテイ</t>
    </rPh>
    <phoneticPr fontId="5"/>
  </si>
  <si>
    <t>指定確認検査機関（地方整備局指定）</t>
    <rPh sb="0" eb="2">
      <t>シテイ</t>
    </rPh>
    <rPh sb="2" eb="4">
      <t>カクニン</t>
    </rPh>
    <rPh sb="4" eb="6">
      <t>ケンサ</t>
    </rPh>
    <rPh sb="6" eb="8">
      <t>キカン</t>
    </rPh>
    <rPh sb="9" eb="11">
      <t>チホウ</t>
    </rPh>
    <rPh sb="11" eb="13">
      <t>セイビ</t>
    </rPh>
    <rPh sb="13" eb="14">
      <t>キョク</t>
    </rPh>
    <rPh sb="14" eb="16">
      <t>シテイ</t>
    </rPh>
    <phoneticPr fontId="5"/>
  </si>
  <si>
    <t>指定確認検査機関（知事指定）</t>
    <rPh sb="0" eb="2">
      <t>シテイ</t>
    </rPh>
    <rPh sb="2" eb="4">
      <t>カクニン</t>
    </rPh>
    <rPh sb="4" eb="6">
      <t>ケンサ</t>
    </rPh>
    <rPh sb="6" eb="8">
      <t>キカン</t>
    </rPh>
    <rPh sb="9" eb="11">
      <t>チジ</t>
    </rPh>
    <rPh sb="11" eb="13">
      <t>シテイ</t>
    </rPh>
    <phoneticPr fontId="5"/>
  </si>
  <si>
    <t>１</t>
    <phoneticPr fontId="5"/>
  </si>
  <si>
    <t>以上で回答は完了です。次頁以降に金額等が反映していることをご確認ください。</t>
    <rPh sb="0" eb="2">
      <t>イジョウ</t>
    </rPh>
    <rPh sb="3" eb="5">
      <t>カイトウ</t>
    </rPh>
    <rPh sb="6" eb="8">
      <t>カンリョウ</t>
    </rPh>
    <rPh sb="11" eb="12">
      <t>ツギ</t>
    </rPh>
    <rPh sb="12" eb="13">
      <t>ページ</t>
    </rPh>
    <rPh sb="13" eb="15">
      <t>イコウ</t>
    </rPh>
    <rPh sb="16" eb="18">
      <t>キンガク</t>
    </rPh>
    <rPh sb="18" eb="19">
      <t>トウ</t>
    </rPh>
    <rPh sb="20" eb="22">
      <t>ハンエイ</t>
    </rPh>
    <rPh sb="30" eb="32">
      <t>カクニン</t>
    </rPh>
    <phoneticPr fontId="5"/>
  </si>
  <si>
    <t>技師（A)</t>
  </si>
  <si>
    <t>技師（B)</t>
  </si>
  <si>
    <t>技師（C)</t>
  </si>
  <si>
    <t>建築行政共用データベースシステム　利用料算定用回答シート</t>
    <rPh sb="0" eb="2">
      <t>ケンチク</t>
    </rPh>
    <rPh sb="2" eb="4">
      <t>ギョウセイ</t>
    </rPh>
    <rPh sb="4" eb="6">
      <t>キョウヨウ</t>
    </rPh>
    <rPh sb="17" eb="20">
      <t>リヨウリョウ</t>
    </rPh>
    <rPh sb="20" eb="22">
      <t>サンテイ</t>
    </rPh>
    <rPh sb="22" eb="23">
      <t>ヨウ</t>
    </rPh>
    <rPh sb="23" eb="25">
      <t>カイトウ</t>
    </rPh>
    <phoneticPr fontId="5"/>
  </si>
  <si>
    <t>【設問】</t>
    <rPh sb="1" eb="3">
      <t>セツモン</t>
    </rPh>
    <phoneticPr fontId="5"/>
  </si>
  <si>
    <t>政令市</t>
    <rPh sb="0" eb="3">
      <t>セイレイシ</t>
    </rPh>
    <phoneticPr fontId="5"/>
  </si>
  <si>
    <t>行政区分</t>
    <rPh sb="0" eb="2">
      <t>ギョウセイ</t>
    </rPh>
    <rPh sb="2" eb="4">
      <t>クブン</t>
    </rPh>
    <phoneticPr fontId="5"/>
  </si>
  <si>
    <t>4-1設置市</t>
    <rPh sb="3" eb="5">
      <t>セッチ</t>
    </rPh>
    <rPh sb="5" eb="6">
      <t>シ</t>
    </rPh>
    <phoneticPr fontId="5"/>
  </si>
  <si>
    <t>4-2設置市</t>
    <rPh sb="3" eb="5">
      <t>セッチ</t>
    </rPh>
    <rPh sb="5" eb="6">
      <t>シ</t>
    </rPh>
    <phoneticPr fontId="5"/>
  </si>
  <si>
    <t>限定特庁</t>
    <rPh sb="0" eb="2">
      <t>ゲンテイ</t>
    </rPh>
    <rPh sb="2" eb="3">
      <t>トク</t>
    </rPh>
    <rPh sb="3" eb="4">
      <t>チョウ</t>
    </rPh>
    <phoneticPr fontId="5"/>
  </si>
  <si>
    <t>大臣指定</t>
    <rPh sb="0" eb="2">
      <t>ダイジン</t>
    </rPh>
    <rPh sb="2" eb="4">
      <t>シテイ</t>
    </rPh>
    <phoneticPr fontId="5"/>
  </si>
  <si>
    <t>地整指定</t>
    <rPh sb="0" eb="2">
      <t>チセイ</t>
    </rPh>
    <rPh sb="2" eb="4">
      <t>シテイ</t>
    </rPh>
    <phoneticPr fontId="5"/>
  </si>
  <si>
    <t>知事指定</t>
    <rPh sb="0" eb="2">
      <t>チジ</t>
    </rPh>
    <rPh sb="2" eb="4">
      <t>シテイ</t>
    </rPh>
    <phoneticPr fontId="5"/>
  </si>
  <si>
    <t>取扱件数区分</t>
    <rPh sb="0" eb="2">
      <t>トリアツカ</t>
    </rPh>
    <rPh sb="2" eb="4">
      <t>ケンスウ</t>
    </rPh>
    <rPh sb="4" eb="6">
      <t>クブン</t>
    </rPh>
    <phoneticPr fontId="5"/>
  </si>
  <si>
    <t>100件以下</t>
    <rPh sb="3" eb="4">
      <t>ケン</t>
    </rPh>
    <rPh sb="4" eb="6">
      <t>イカ</t>
    </rPh>
    <phoneticPr fontId="5"/>
  </si>
  <si>
    <t>500件超</t>
    <rPh sb="3" eb="4">
      <t>ケン</t>
    </rPh>
    <rPh sb="4" eb="5">
      <t>チョウ</t>
    </rPh>
    <phoneticPr fontId="5"/>
  </si>
  <si>
    <t>1000件超</t>
    <rPh sb="4" eb="5">
      <t>ケン</t>
    </rPh>
    <rPh sb="5" eb="6">
      <t>チョウ</t>
    </rPh>
    <phoneticPr fontId="5"/>
  </si>
  <si>
    <t>2000件超</t>
    <rPh sb="4" eb="5">
      <t>ケン</t>
    </rPh>
    <rPh sb="5" eb="6">
      <t>チョウ</t>
    </rPh>
    <phoneticPr fontId="5"/>
  </si>
  <si>
    <t>5000件超</t>
    <rPh sb="4" eb="5">
      <t>ケン</t>
    </rPh>
    <rPh sb="5" eb="6">
      <t>チョウ</t>
    </rPh>
    <phoneticPr fontId="5"/>
  </si>
  <si>
    <t>岩手県</t>
  </si>
  <si>
    <t>宮城県</t>
  </si>
  <si>
    <t>秋田県</t>
  </si>
  <si>
    <t>山形県</t>
  </si>
  <si>
    <t>福島県</t>
  </si>
  <si>
    <t>茨城県</t>
  </si>
  <si>
    <t>栃木県</t>
  </si>
  <si>
    <t>群馬県</t>
  </si>
  <si>
    <t>埼玉県</t>
  </si>
  <si>
    <t>技師（A)</t>
    <phoneticPr fontId="5"/>
  </si>
  <si>
    <t>技師（B)</t>
    <phoneticPr fontId="5"/>
  </si>
  <si>
    <t>技師（C)</t>
    <phoneticPr fontId="5"/>
  </si>
  <si>
    <t>①OS環境設定</t>
    <rPh sb="3" eb="5">
      <t>カンキョウ</t>
    </rPh>
    <rPh sb="5" eb="7">
      <t>セッテイ</t>
    </rPh>
    <phoneticPr fontId="5"/>
  </si>
  <si>
    <t>TEL03-5225-7706　E-MAIL:dbinfo@icba.or.jp</t>
    <phoneticPr fontId="5"/>
  </si>
  <si>
    <t>千葉県</t>
  </si>
  <si>
    <t>神奈川県</t>
  </si>
  <si>
    <t>新潟県</t>
  </si>
  <si>
    <t>富山県</t>
  </si>
  <si>
    <t>石川県</t>
  </si>
  <si>
    <t>福井県</t>
  </si>
  <si>
    <t>山梨県</t>
  </si>
  <si>
    <t>長野県</t>
  </si>
  <si>
    <t>岐阜県</t>
  </si>
  <si>
    <t>静岡県</t>
  </si>
  <si>
    <t>愛知県</t>
  </si>
  <si>
    <t>三重県</t>
  </si>
  <si>
    <t>滋賀県</t>
  </si>
  <si>
    <t>４</t>
    <phoneticPr fontId="5"/>
  </si>
  <si>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</si>
  <si>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</si>
  <si>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</si>
  <si>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</si>
  <si>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</si>
  <si>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</si>
  <si>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</si>
  <si>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</si>
  <si>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</si>
  <si>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</si>
  <si>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</si>
  <si>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</si>
  <si>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</si>
  <si>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</si>
  <si>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</si>
  <si>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</si>
  <si>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</si>
  <si>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</si>
  <si>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</si>
  <si>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</si>
  <si>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（うち消費税及び地方消費税の額</t>
    <rPh sb="5" eb="8">
      <t>ショウヒゼイ</t>
    </rPh>
    <rPh sb="8" eb="9">
      <t>オヨ</t>
    </rPh>
    <rPh sb="10" eb="12">
      <t>チホウ</t>
    </rPh>
    <rPh sb="12" eb="15">
      <t>ショウヒゼイ</t>
    </rPh>
    <rPh sb="16" eb="17">
      <t>ガク</t>
    </rPh>
    <phoneticPr fontId="5"/>
  </si>
  <si>
    <t>　（うち消費税及び地方消費税の額</t>
    <rPh sb="4" eb="7">
      <t>ショウヒゼイ</t>
    </rPh>
    <rPh sb="7" eb="8">
      <t>オヨ</t>
    </rPh>
    <rPh sb="9" eb="11">
      <t>チホウ</t>
    </rPh>
    <rPh sb="11" eb="14">
      <t>ショウヒゼイ</t>
    </rPh>
    <rPh sb="15" eb="16">
      <t>ガク</t>
    </rPh>
    <phoneticPr fontId="5"/>
  </si>
  <si>
    <t>100件超</t>
    <rPh sb="3" eb="4">
      <t>ケン</t>
    </rPh>
    <rPh sb="4" eb="5">
      <t>チョウ</t>
    </rPh>
    <phoneticPr fontId="5"/>
  </si>
  <si>
    <t>200件超</t>
    <rPh sb="3" eb="4">
      <t>ケン</t>
    </rPh>
    <rPh sb="4" eb="5">
      <t>チョウ</t>
    </rPh>
    <phoneticPr fontId="5"/>
  </si>
  <si>
    <t>3000件超</t>
    <rPh sb="4" eb="5">
      <t>ケン</t>
    </rPh>
    <rPh sb="5" eb="6">
      <t>チョウ</t>
    </rPh>
    <phoneticPr fontId="5"/>
  </si>
  <si>
    <t>4000件超</t>
    <rPh sb="4" eb="5">
      <t>ケン</t>
    </rPh>
    <rPh sb="5" eb="6">
      <t>チョウ</t>
    </rPh>
    <phoneticPr fontId="5"/>
  </si>
  <si>
    <t>6000件超</t>
    <rPh sb="4" eb="5">
      <t>ケン</t>
    </rPh>
    <rPh sb="5" eb="6">
      <t>チョウ</t>
    </rPh>
    <phoneticPr fontId="5"/>
  </si>
  <si>
    <t>7000件超</t>
    <rPh sb="4" eb="5">
      <t>ケン</t>
    </rPh>
    <rPh sb="5" eb="6">
      <t>チョウ</t>
    </rPh>
    <phoneticPr fontId="5"/>
  </si>
  <si>
    <r>
      <t>１．各サブシステムに係る保守費（障害対応</t>
    </r>
    <r>
      <rPr>
        <sz val="9"/>
        <rFont val="ＭＳ 明朝"/>
        <family val="1"/>
        <charset val="128"/>
      </rPr>
      <t>等）及びサポート費（問合せ対応等）を含みます。</t>
    </r>
    <phoneticPr fontId="5"/>
  </si>
  <si>
    <t>Ver</t>
    <phoneticPr fontId="5"/>
  </si>
  <si>
    <t>記</t>
    <rPh sb="0" eb="1">
      <t>キ</t>
    </rPh>
    <phoneticPr fontId="5"/>
  </si>
  <si>
    <t>２．契約期間</t>
    <rPh sb="2" eb="4">
      <t>ケイヤク</t>
    </rPh>
    <rPh sb="4" eb="6">
      <t>キカン</t>
    </rPh>
    <phoneticPr fontId="5"/>
  </si>
  <si>
    <t>３．見積金額</t>
    <rPh sb="2" eb="4">
      <t>ミツモリ</t>
    </rPh>
    <rPh sb="4" eb="6">
      <t>キンガク</t>
    </rPh>
    <phoneticPr fontId="5"/>
  </si>
  <si>
    <t>１．件　　　名</t>
    <rPh sb="2" eb="3">
      <t>ケン</t>
    </rPh>
    <rPh sb="6" eb="7">
      <t>メイ</t>
    </rPh>
    <phoneticPr fontId="5"/>
  </si>
  <si>
    <t>建築行政共用データベースシステム利用契約</t>
    <rPh sb="0" eb="2">
      <t>ケンチク</t>
    </rPh>
    <rPh sb="2" eb="4">
      <t>ギョウセイ</t>
    </rPh>
    <rPh sb="4" eb="6">
      <t>キョウヨウ</t>
    </rPh>
    <rPh sb="16" eb="18">
      <t>リヨウ</t>
    </rPh>
    <rPh sb="18" eb="20">
      <t>ケイヤク</t>
    </rPh>
    <phoneticPr fontId="5"/>
  </si>
  <si>
    <t>円</t>
    <rPh sb="0" eb="1">
      <t>エン</t>
    </rPh>
    <phoneticPr fontId="5"/>
  </si>
  <si>
    <t>別途お打ち合わせ</t>
    <rPh sb="0" eb="2">
      <t>ベット</t>
    </rPh>
    <rPh sb="3" eb="4">
      <t>ウ</t>
    </rPh>
    <rPh sb="5" eb="6">
      <t>ア</t>
    </rPh>
    <phoneticPr fontId="5"/>
  </si>
  <si>
    <t>御　見　積　書</t>
    <rPh sb="0" eb="1">
      <t>オ</t>
    </rPh>
    <rPh sb="2" eb="3">
      <t>ミ</t>
    </rPh>
    <rPh sb="4" eb="5">
      <t>セキ</t>
    </rPh>
    <rPh sb="6" eb="7">
      <t>ショ</t>
    </rPh>
    <phoneticPr fontId="5"/>
  </si>
  <si>
    <t>明　細　書</t>
    <rPh sb="0" eb="1">
      <t>メイ</t>
    </rPh>
    <rPh sb="2" eb="3">
      <t>ホソ</t>
    </rPh>
    <rPh sb="4" eb="5">
      <t>ショ</t>
    </rPh>
    <phoneticPr fontId="5"/>
  </si>
  <si>
    <t>備　考</t>
    <rPh sb="0" eb="1">
      <t>ソノオ</t>
    </rPh>
    <rPh sb="2" eb="3">
      <t>コウ</t>
    </rPh>
    <phoneticPr fontId="5"/>
  </si>
  <si>
    <t>業務委託金額の合計</t>
    <rPh sb="0" eb="2">
      <t>ギョウム</t>
    </rPh>
    <rPh sb="2" eb="4">
      <t>イタク</t>
    </rPh>
    <rPh sb="4" eb="6">
      <t>キンガク</t>
    </rPh>
    <rPh sb="7" eb="9">
      <t>ゴウケイ</t>
    </rPh>
    <phoneticPr fontId="5"/>
  </si>
  <si>
    <t>２．利用期間</t>
    <rPh sb="2" eb="4">
      <t>リヨウ</t>
    </rPh>
    <rPh sb="4" eb="6">
      <t>キカン</t>
    </rPh>
    <phoneticPr fontId="5"/>
  </si>
  <si>
    <t>【都道府県の場合のみ】</t>
    <rPh sb="1" eb="5">
      <t>トドウフケン</t>
    </rPh>
    <phoneticPr fontId="5"/>
  </si>
  <si>
    <t>都道府県</t>
    <rPh sb="0" eb="4">
      <t>トドウフケン</t>
    </rPh>
    <phoneticPr fontId="4"/>
  </si>
  <si>
    <t>統括部分
金額
（税抜）</t>
    <rPh sb="0" eb="2">
      <t>トウカツ</t>
    </rPh>
    <rPh sb="2" eb="4">
      <t>ブブン</t>
    </rPh>
    <rPh sb="5" eb="7">
      <t>キンガク</t>
    </rPh>
    <rPh sb="9" eb="10">
      <t>ゼイ</t>
    </rPh>
    <rPh sb="10" eb="11">
      <t>ハツ</t>
    </rPh>
    <phoneticPr fontId="4"/>
  </si>
  <si>
    <t>（円）</t>
    <rPh sb="1" eb="2">
      <t>エン</t>
    </rPh>
    <phoneticPr fontId="4"/>
  </si>
  <si>
    <t>統括部分</t>
    <rPh sb="0" eb="2">
      <t>トウカツ</t>
    </rPh>
    <rPh sb="2" eb="4">
      <t>ブブン</t>
    </rPh>
    <phoneticPr fontId="5"/>
  </si>
  <si>
    <t>f</t>
    <phoneticPr fontId="5"/>
  </si>
  <si>
    <t>一般部分</t>
    <rPh sb="0" eb="2">
      <t>イッパン</t>
    </rPh>
    <rPh sb="2" eb="4">
      <t>ブブン</t>
    </rPh>
    <phoneticPr fontId="5"/>
  </si>
  <si>
    <t>j</t>
    <phoneticPr fontId="5"/>
  </si>
  <si>
    <t>m</t>
    <phoneticPr fontId="5"/>
  </si>
  <si>
    <t>n</t>
    <phoneticPr fontId="5"/>
  </si>
  <si>
    <t>　　　　　　　　　　　　　　　　　　　　　　　　　　　　　一般財団法人建築行政情報センター</t>
    <rPh sb="29" eb="31">
      <t>イッパン</t>
    </rPh>
    <rPh sb="31" eb="33">
      <t>ザイダン</t>
    </rPh>
    <rPh sb="33" eb="35">
      <t>ホウジン</t>
    </rPh>
    <rPh sb="35" eb="37">
      <t>ケンチク</t>
    </rPh>
    <rPh sb="37" eb="39">
      <t>ギョウセイ</t>
    </rPh>
    <rPh sb="39" eb="41">
      <t>ジョウホウ</t>
    </rPh>
    <phoneticPr fontId="5"/>
  </si>
  <si>
    <t>一般財団法人建築行政情報センター　企画課</t>
    <rPh sb="0" eb="2">
      <t>イッパン</t>
    </rPh>
    <rPh sb="2" eb="16">
      <t>ザイダンン</t>
    </rPh>
    <rPh sb="17" eb="19">
      <t>キカク</t>
    </rPh>
    <rPh sb="19" eb="20">
      <t>クァ</t>
    </rPh>
    <phoneticPr fontId="5"/>
  </si>
  <si>
    <t>別表８・９・７</t>
    <rPh sb="0" eb="2">
      <t>ベッピョウ</t>
    </rPh>
    <phoneticPr fontId="5"/>
  </si>
  <si>
    <t>別表１　台帳定額部分</t>
    <rPh sb="0" eb="2">
      <t>ベッピョウ</t>
    </rPh>
    <rPh sb="4" eb="6">
      <t>ダイチョウ</t>
    </rPh>
    <rPh sb="6" eb="8">
      <t>テイガク</t>
    </rPh>
    <rPh sb="8" eb="10">
      <t>ブブン</t>
    </rPh>
    <phoneticPr fontId="5"/>
  </si>
  <si>
    <t>北海道</t>
  </si>
  <si>
    <t>青森県</t>
  </si>
  <si>
    <t>東京都</t>
  </si>
  <si>
    <t>京都府</t>
  </si>
  <si>
    <t>大阪府</t>
  </si>
  <si>
    <t>別表２　統括部分金額一覧</t>
    <rPh sb="0" eb="2">
      <t>ベッピョウ</t>
    </rPh>
    <rPh sb="4" eb="6">
      <t>トウカツ</t>
    </rPh>
    <rPh sb="6" eb="8">
      <t>ブブン</t>
    </rPh>
    <rPh sb="8" eb="10">
      <t>キンガク</t>
    </rPh>
    <rPh sb="10" eb="12">
      <t>イチラン</t>
    </rPh>
    <phoneticPr fontId="4"/>
  </si>
  <si>
    <t xml:space="preserve">※
</t>
    <phoneticPr fontId="5"/>
  </si>
  <si>
    <t>Ver</t>
  </si>
  <si>
    <t>公開開始</t>
  </si>
  <si>
    <t>e</t>
    <phoneticPr fontId="5"/>
  </si>
  <si>
    <t>２－１</t>
    <phoneticPr fontId="5"/>
  </si>
  <si>
    <t>補足
・確認審査報告書の建築物のみを対象とします。
・補正値は自動算定されますので、右欄では補正値を考慮する必要はありません。</t>
    <rPh sb="0" eb="2">
      <t>ホソク</t>
    </rPh>
    <rPh sb="4" eb="6">
      <t>カクニン</t>
    </rPh>
    <rPh sb="6" eb="8">
      <t>シンサ</t>
    </rPh>
    <rPh sb="8" eb="11">
      <t>ホウコクショ</t>
    </rPh>
    <rPh sb="12" eb="15">
      <t>ケンチクブツ</t>
    </rPh>
    <rPh sb="18" eb="20">
      <t>タイショウ</t>
    </rPh>
    <rPh sb="27" eb="29">
      <t>ホセイ</t>
    </rPh>
    <rPh sb="29" eb="30">
      <t>チ</t>
    </rPh>
    <phoneticPr fontId="5"/>
  </si>
  <si>
    <t>【総括票】建築行政共用データベースシステム　利用料（試算）</t>
    <rPh sb="1" eb="3">
      <t>ソウカツ</t>
    </rPh>
    <rPh sb="3" eb="4">
      <t>ヒョウ</t>
    </rPh>
    <rPh sb="5" eb="7">
      <t>ケンチク</t>
    </rPh>
    <rPh sb="7" eb="9">
      <t>ギョウセイ</t>
    </rPh>
    <rPh sb="9" eb="11">
      <t>キョウヨウ</t>
    </rPh>
    <rPh sb="22" eb="25">
      <t>リヨウリョウ</t>
    </rPh>
    <rPh sb="26" eb="28">
      <t>シサン</t>
    </rPh>
    <phoneticPr fontId="5"/>
  </si>
  <si>
    <t>業務受託料積算基準</t>
    <phoneticPr fontId="5"/>
  </si>
  <si>
    <t>技師（A)</t>
    <phoneticPr fontId="5"/>
  </si>
  <si>
    <t>技師（B)</t>
    <phoneticPr fontId="5"/>
  </si>
  <si>
    <t>技師（C)</t>
    <phoneticPr fontId="5"/>
  </si>
  <si>
    <t>Z01団体区分.No</t>
  </si>
  <si>
    <t>Z02都道府県.No</t>
  </si>
  <si>
    <t>会社名</t>
  </si>
  <si>
    <t>特庁民間区分</t>
  </si>
  <si>
    <t>都道府県</t>
  </si>
  <si>
    <t>特定行政庁</t>
  </si>
  <si>
    <t>札幌市</t>
  </si>
  <si>
    <t>政令市</t>
  </si>
  <si>
    <t>仙台市</t>
  </si>
  <si>
    <t>さいたま市</t>
  </si>
  <si>
    <t>千葉市</t>
  </si>
  <si>
    <t>相模原市</t>
  </si>
  <si>
    <t>川崎市</t>
  </si>
  <si>
    <t>横浜市</t>
  </si>
  <si>
    <t>新潟市</t>
  </si>
  <si>
    <t>浜松市</t>
  </si>
  <si>
    <t>静岡市</t>
  </si>
  <si>
    <t>名古屋市</t>
  </si>
  <si>
    <t>京都市</t>
  </si>
  <si>
    <t>大阪市</t>
  </si>
  <si>
    <t>堺市</t>
  </si>
  <si>
    <t>神戸市</t>
  </si>
  <si>
    <t>岡山市</t>
  </si>
  <si>
    <t>広島市</t>
  </si>
  <si>
    <t>福岡市</t>
  </si>
  <si>
    <t>北九州市</t>
  </si>
  <si>
    <t>熊本市</t>
  </si>
  <si>
    <t>函館市</t>
  </si>
  <si>
    <t>旭川市</t>
  </si>
  <si>
    <t>青森市</t>
  </si>
  <si>
    <t>盛岡市</t>
  </si>
  <si>
    <t>秋田市</t>
  </si>
  <si>
    <t>いわき市</t>
  </si>
  <si>
    <t>郡山市</t>
  </si>
  <si>
    <t>福島市</t>
  </si>
  <si>
    <t>水戸市</t>
  </si>
  <si>
    <t>宇都宮市</t>
  </si>
  <si>
    <t>前橋市</t>
  </si>
  <si>
    <t>高崎市</t>
  </si>
  <si>
    <t>越谷市</t>
  </si>
  <si>
    <t>川越市</t>
  </si>
  <si>
    <t>所沢市</t>
  </si>
  <si>
    <t>川口市</t>
  </si>
  <si>
    <t>松戸市</t>
  </si>
  <si>
    <t>船橋市</t>
  </si>
  <si>
    <t>市川市</t>
  </si>
  <si>
    <t>柏市</t>
  </si>
  <si>
    <t>市原市</t>
  </si>
  <si>
    <t>八王子市</t>
  </si>
  <si>
    <t>町田市</t>
  </si>
  <si>
    <t>横須賀市</t>
  </si>
  <si>
    <t>藤沢市</t>
  </si>
  <si>
    <t>平塚市</t>
  </si>
  <si>
    <t>長岡市</t>
  </si>
  <si>
    <t>富山市</t>
  </si>
  <si>
    <t>金沢市</t>
  </si>
  <si>
    <t>福井市</t>
  </si>
  <si>
    <t>長野市</t>
  </si>
  <si>
    <t>岐阜市</t>
  </si>
  <si>
    <t>春日井市</t>
  </si>
  <si>
    <t>一宮市</t>
  </si>
  <si>
    <t>岡崎市</t>
  </si>
  <si>
    <t>豊橋市</t>
  </si>
  <si>
    <t>豊田市</t>
  </si>
  <si>
    <t>四日市市</t>
  </si>
  <si>
    <t>津市</t>
  </si>
  <si>
    <t>大津市</t>
  </si>
  <si>
    <t>東大阪市</t>
  </si>
  <si>
    <t>豊中市</t>
  </si>
  <si>
    <t>吹田市</t>
  </si>
  <si>
    <t>高槻市</t>
  </si>
  <si>
    <t>枚方市</t>
  </si>
  <si>
    <t>茨木市</t>
  </si>
  <si>
    <t>八尾市</t>
  </si>
  <si>
    <t>加古川市</t>
  </si>
  <si>
    <t>西宮市</t>
  </si>
  <si>
    <t>明石市</t>
  </si>
  <si>
    <t>尼崎市</t>
  </si>
  <si>
    <t>姫路市</t>
  </si>
  <si>
    <t>奈良市</t>
  </si>
  <si>
    <t>和歌山市</t>
  </si>
  <si>
    <t>倉敷市</t>
  </si>
  <si>
    <t>福山市</t>
  </si>
  <si>
    <t>下関市</t>
  </si>
  <si>
    <t>徳島市</t>
  </si>
  <si>
    <t>高松市</t>
  </si>
  <si>
    <t>松山市</t>
  </si>
  <si>
    <t>高知市</t>
  </si>
  <si>
    <t>久留米市</t>
  </si>
  <si>
    <t>佐世保市</t>
  </si>
  <si>
    <t>長崎市</t>
  </si>
  <si>
    <t>大分市</t>
  </si>
  <si>
    <t>宮崎市</t>
  </si>
  <si>
    <t>鹿児島市</t>
  </si>
  <si>
    <t>那覇市</t>
  </si>
  <si>
    <t>江別市</t>
  </si>
  <si>
    <t>帯広市</t>
  </si>
  <si>
    <t>北見市</t>
  </si>
  <si>
    <t>釧路市</t>
  </si>
  <si>
    <t>室蘭市</t>
  </si>
  <si>
    <t>小樽市</t>
  </si>
  <si>
    <t>苫小牧市</t>
  </si>
  <si>
    <t>弘前市</t>
  </si>
  <si>
    <t>八戸市</t>
  </si>
  <si>
    <t>大崎市</t>
  </si>
  <si>
    <t>塩竈市</t>
  </si>
  <si>
    <t>石巻市</t>
  </si>
  <si>
    <t>山形市</t>
  </si>
  <si>
    <t>高萩市</t>
  </si>
  <si>
    <t>ひたちなか市</t>
  </si>
  <si>
    <t>古河市</t>
  </si>
  <si>
    <t>土浦市</t>
  </si>
  <si>
    <t>取手市</t>
  </si>
  <si>
    <t>日立市</t>
  </si>
  <si>
    <t>つくば市</t>
  </si>
  <si>
    <t>北茨城市</t>
  </si>
  <si>
    <t>小山市</t>
  </si>
  <si>
    <t>鹿沼市</t>
  </si>
  <si>
    <t>足利市</t>
  </si>
  <si>
    <t>佐野市</t>
  </si>
  <si>
    <t>栃木市</t>
  </si>
  <si>
    <t>大田原市</t>
  </si>
  <si>
    <t>日光市</t>
  </si>
  <si>
    <t>那須塩原市</t>
  </si>
  <si>
    <t>太田市</t>
  </si>
  <si>
    <t>館林市</t>
  </si>
  <si>
    <t>桐生市</t>
  </si>
  <si>
    <t>伊勢崎市</t>
  </si>
  <si>
    <t>上尾市</t>
  </si>
  <si>
    <t>狭山市</t>
  </si>
  <si>
    <t>草加市</t>
  </si>
  <si>
    <t>新座市</t>
  </si>
  <si>
    <t>熊谷市</t>
  </si>
  <si>
    <t>春日部市</t>
  </si>
  <si>
    <t>我孫子市</t>
  </si>
  <si>
    <t>八千代市</t>
  </si>
  <si>
    <t>佐倉市</t>
  </si>
  <si>
    <t>立川市</t>
  </si>
  <si>
    <t>国分寺市</t>
  </si>
  <si>
    <t>三鷹市</t>
  </si>
  <si>
    <t>日野市</t>
  </si>
  <si>
    <t>調布市</t>
  </si>
  <si>
    <t>府中市</t>
  </si>
  <si>
    <t>武蔵野市</t>
  </si>
  <si>
    <t>鎌倉市</t>
  </si>
  <si>
    <t>大和市</t>
  </si>
  <si>
    <t>厚木市</t>
  </si>
  <si>
    <t>小田原市</t>
  </si>
  <si>
    <t>秦野市</t>
  </si>
  <si>
    <t>茅ヶ崎市</t>
  </si>
  <si>
    <t>柏崎市</t>
  </si>
  <si>
    <t>三条市</t>
  </si>
  <si>
    <t>上越市</t>
  </si>
  <si>
    <t>新発田市</t>
  </si>
  <si>
    <t>高岡市</t>
  </si>
  <si>
    <t>七尾市</t>
  </si>
  <si>
    <t>野々市市</t>
  </si>
  <si>
    <t>小松市</t>
  </si>
  <si>
    <t>白山市</t>
  </si>
  <si>
    <t>甲府市</t>
  </si>
  <si>
    <t>上田市</t>
  </si>
  <si>
    <t>松本市</t>
  </si>
  <si>
    <t>大垣市</t>
  </si>
  <si>
    <t>各務原市</t>
  </si>
  <si>
    <t>富士市</t>
  </si>
  <si>
    <t>焼津市</t>
  </si>
  <si>
    <t>沼津市</t>
  </si>
  <si>
    <t>富士宮市</t>
  </si>
  <si>
    <t>松阪市</t>
  </si>
  <si>
    <t>桑名市</t>
  </si>
  <si>
    <t>鈴鹿市</t>
  </si>
  <si>
    <t>東近江市</t>
  </si>
  <si>
    <t>彦根市</t>
  </si>
  <si>
    <t>長浜市</t>
  </si>
  <si>
    <t>草津市</t>
  </si>
  <si>
    <t>守山市</t>
  </si>
  <si>
    <t>近江八幡市</t>
  </si>
  <si>
    <t>宇治市</t>
  </si>
  <si>
    <t>寝屋川市</t>
  </si>
  <si>
    <t>岸和田市</t>
  </si>
  <si>
    <t>箕面市</t>
  </si>
  <si>
    <t>和泉市</t>
  </si>
  <si>
    <t>池田市</t>
  </si>
  <si>
    <t>門真市</t>
  </si>
  <si>
    <t>羽曳野市</t>
  </si>
  <si>
    <t>守口市</t>
  </si>
  <si>
    <t>伊丹市</t>
  </si>
  <si>
    <t>芦屋市</t>
  </si>
  <si>
    <t>宝塚市</t>
  </si>
  <si>
    <t>高砂市</t>
  </si>
  <si>
    <t>川西市</t>
  </si>
  <si>
    <t>三田市</t>
  </si>
  <si>
    <t>生駒市</t>
  </si>
  <si>
    <t>橿原市</t>
  </si>
  <si>
    <t>倉吉市</t>
  </si>
  <si>
    <t>鳥取市</t>
  </si>
  <si>
    <t>米子市</t>
  </si>
  <si>
    <t>松江市</t>
  </si>
  <si>
    <t>出雲市</t>
  </si>
  <si>
    <t>津山市</t>
  </si>
  <si>
    <t>総社市</t>
  </si>
  <si>
    <t>玉野市</t>
  </si>
  <si>
    <t>笠岡市</t>
  </si>
  <si>
    <t>新見市</t>
  </si>
  <si>
    <t>呉市</t>
  </si>
  <si>
    <t>東広島市</t>
  </si>
  <si>
    <t>三原市</t>
  </si>
  <si>
    <t>廿日市市</t>
  </si>
  <si>
    <t>尾道市</t>
  </si>
  <si>
    <t>宇部市</t>
  </si>
  <si>
    <t>防府市</t>
  </si>
  <si>
    <t>山口市</t>
  </si>
  <si>
    <t>周南市</t>
  </si>
  <si>
    <t>萩市</t>
  </si>
  <si>
    <t>今治市</t>
  </si>
  <si>
    <t>新居浜市</t>
  </si>
  <si>
    <t>西条市</t>
  </si>
  <si>
    <t>大牟田市</t>
  </si>
  <si>
    <t>佐賀市</t>
  </si>
  <si>
    <t>天草市</t>
  </si>
  <si>
    <t>八代市</t>
  </si>
  <si>
    <t>宇佐市</t>
  </si>
  <si>
    <t>中津市</t>
  </si>
  <si>
    <t>日田市</t>
  </si>
  <si>
    <t>佐伯市</t>
  </si>
  <si>
    <t>別府市</t>
  </si>
  <si>
    <t>都城市</t>
  </si>
  <si>
    <t>日向市</t>
  </si>
  <si>
    <t>延岡市</t>
  </si>
  <si>
    <t>浦添市</t>
  </si>
  <si>
    <t>沖縄市</t>
  </si>
  <si>
    <t>うるま市</t>
  </si>
  <si>
    <t>宜野湾市</t>
  </si>
  <si>
    <t>三笠市</t>
  </si>
  <si>
    <t>根室市</t>
  </si>
  <si>
    <t>砂川市</t>
  </si>
  <si>
    <t>千歳市</t>
  </si>
  <si>
    <t>名寄市</t>
  </si>
  <si>
    <t>士別市</t>
  </si>
  <si>
    <t>赤平市</t>
  </si>
  <si>
    <t>芦別市</t>
  </si>
  <si>
    <t>美唄市</t>
  </si>
  <si>
    <t>稚内市</t>
  </si>
  <si>
    <t>留萌市</t>
  </si>
  <si>
    <t>網走市</t>
  </si>
  <si>
    <t>岩見沢市</t>
  </si>
  <si>
    <t>深川市</t>
  </si>
  <si>
    <t>伊達市</t>
  </si>
  <si>
    <t>紋別市</t>
  </si>
  <si>
    <t>音更町</t>
  </si>
  <si>
    <t>中標津町</t>
  </si>
  <si>
    <t>幕別町</t>
  </si>
  <si>
    <t>登別市</t>
  </si>
  <si>
    <t>芽室町</t>
  </si>
  <si>
    <t>白老町</t>
  </si>
  <si>
    <t>遠軽町</t>
  </si>
  <si>
    <t>美幌町</t>
  </si>
  <si>
    <t>上富良野町</t>
  </si>
  <si>
    <t>東神楽町</t>
  </si>
  <si>
    <t>恵庭市</t>
  </si>
  <si>
    <t>富良野市</t>
  </si>
  <si>
    <t>長沼町</t>
  </si>
  <si>
    <t>北広島市</t>
  </si>
  <si>
    <t>石狩市</t>
  </si>
  <si>
    <t>北斗市</t>
  </si>
  <si>
    <t>当別町</t>
  </si>
  <si>
    <t>花巻市</t>
  </si>
  <si>
    <t>一関市</t>
  </si>
  <si>
    <t>宮古市</t>
  </si>
  <si>
    <t>釜石市</t>
  </si>
  <si>
    <t>奥州市</t>
  </si>
  <si>
    <t>北上市</t>
  </si>
  <si>
    <t>大館市</t>
  </si>
  <si>
    <t>横手市</t>
  </si>
  <si>
    <t>大仙市</t>
  </si>
  <si>
    <t>天童市</t>
  </si>
  <si>
    <t>米沢市</t>
  </si>
  <si>
    <t>酒田市</t>
  </si>
  <si>
    <t>鶴岡市</t>
  </si>
  <si>
    <t>須賀川市</t>
  </si>
  <si>
    <t>会津若松市</t>
  </si>
  <si>
    <t>藤岡市</t>
  </si>
  <si>
    <t>富岡市</t>
  </si>
  <si>
    <t>安中市</t>
  </si>
  <si>
    <t>沼田市</t>
  </si>
  <si>
    <t>渋川市</t>
  </si>
  <si>
    <t>戸田市</t>
  </si>
  <si>
    <t>幸手市</t>
  </si>
  <si>
    <t>蓮田市</t>
  </si>
  <si>
    <t>富士見市</t>
  </si>
  <si>
    <t>坂戸市</t>
  </si>
  <si>
    <t>八潮市</t>
  </si>
  <si>
    <t>北本市</t>
  </si>
  <si>
    <t>久喜市</t>
  </si>
  <si>
    <t>桶川市</t>
  </si>
  <si>
    <t>和光市</t>
  </si>
  <si>
    <t>志木市</t>
  </si>
  <si>
    <t>鶴ヶ島市</t>
  </si>
  <si>
    <t>入間市</t>
  </si>
  <si>
    <t>三郷市</t>
  </si>
  <si>
    <t>蕨市</t>
  </si>
  <si>
    <t>深谷市</t>
  </si>
  <si>
    <t>鴻巣市</t>
  </si>
  <si>
    <t>羽生市</t>
  </si>
  <si>
    <t>東松山市</t>
  </si>
  <si>
    <t>本庄市</t>
  </si>
  <si>
    <t>加須市</t>
  </si>
  <si>
    <t>飯能市</t>
  </si>
  <si>
    <t>秩父市</t>
  </si>
  <si>
    <t>行田市</t>
  </si>
  <si>
    <t>朝霞市</t>
  </si>
  <si>
    <t>吉川市</t>
  </si>
  <si>
    <t>ふじみ野市</t>
  </si>
  <si>
    <t>杉戸町</t>
  </si>
  <si>
    <t>松伏町</t>
  </si>
  <si>
    <t>日高市</t>
  </si>
  <si>
    <t>茂原市</t>
  </si>
  <si>
    <t>白井市</t>
  </si>
  <si>
    <t>四街道市</t>
  </si>
  <si>
    <t>浦安市</t>
  </si>
  <si>
    <t>君津市</t>
  </si>
  <si>
    <t>鎌ケ谷市</t>
  </si>
  <si>
    <t>流山市</t>
  </si>
  <si>
    <t>成田市</t>
  </si>
  <si>
    <t>習志野市</t>
  </si>
  <si>
    <t>野田市</t>
  </si>
  <si>
    <t>木更津市</t>
  </si>
  <si>
    <t>能美市</t>
  </si>
  <si>
    <t>加賀市</t>
  </si>
  <si>
    <t>岡谷市</t>
  </si>
  <si>
    <t>飯田市</t>
  </si>
  <si>
    <t>諏訪市</t>
  </si>
  <si>
    <t>塩尻市</t>
  </si>
  <si>
    <t>可児市</t>
  </si>
  <si>
    <t>多治見市</t>
  </si>
  <si>
    <t>高山市</t>
  </si>
  <si>
    <t>藤枝市</t>
  </si>
  <si>
    <t>湖西市</t>
  </si>
  <si>
    <t>御殿場市</t>
  </si>
  <si>
    <t>掛川市</t>
  </si>
  <si>
    <t>島田市</t>
  </si>
  <si>
    <t>伊東市</t>
  </si>
  <si>
    <t>磐田市</t>
  </si>
  <si>
    <t>三島市</t>
  </si>
  <si>
    <t>袋井市</t>
  </si>
  <si>
    <t>裾野市</t>
  </si>
  <si>
    <t>大府市</t>
  </si>
  <si>
    <t>稲沢市</t>
  </si>
  <si>
    <t>半田市</t>
  </si>
  <si>
    <t>豊川市</t>
  </si>
  <si>
    <t>刈谷市</t>
  </si>
  <si>
    <t>安城市</t>
  </si>
  <si>
    <t>西尾市</t>
  </si>
  <si>
    <t>江南市</t>
  </si>
  <si>
    <t>小牧市</t>
  </si>
  <si>
    <t>東海市</t>
  </si>
  <si>
    <t>瀬戸市</t>
  </si>
  <si>
    <t>伊賀市</t>
  </si>
  <si>
    <t>名張市</t>
  </si>
  <si>
    <t>境港市</t>
  </si>
  <si>
    <t>浜田市</t>
  </si>
  <si>
    <t>益田市</t>
  </si>
  <si>
    <t>大田市</t>
  </si>
  <si>
    <t>安来市</t>
  </si>
  <si>
    <t>三次市</t>
  </si>
  <si>
    <t>長門市</t>
  </si>
  <si>
    <t>岩国市</t>
  </si>
  <si>
    <t>宇和島市</t>
  </si>
  <si>
    <t>平戸市</t>
  </si>
  <si>
    <t>島原市</t>
  </si>
  <si>
    <t>大村市</t>
  </si>
  <si>
    <t>松浦市</t>
  </si>
  <si>
    <t>五島市</t>
  </si>
  <si>
    <t>鹿屋市</t>
  </si>
  <si>
    <t>霧島市</t>
  </si>
  <si>
    <t>薩摩川内市</t>
  </si>
  <si>
    <t>港区</t>
  </si>
  <si>
    <t>特別区</t>
  </si>
  <si>
    <t>葛飾区</t>
  </si>
  <si>
    <t>足立区</t>
  </si>
  <si>
    <t>江戸川区</t>
  </si>
  <si>
    <t>板橋区</t>
  </si>
  <si>
    <t>練馬区</t>
  </si>
  <si>
    <t>中央区</t>
  </si>
  <si>
    <t>千代田区</t>
  </si>
  <si>
    <t>新宿区</t>
  </si>
  <si>
    <t>文京区</t>
  </si>
  <si>
    <t>台東区</t>
  </si>
  <si>
    <t>北区</t>
  </si>
  <si>
    <t>荒川区</t>
  </si>
  <si>
    <t>墨田区</t>
  </si>
  <si>
    <t>豊島区</t>
  </si>
  <si>
    <t>杉並区</t>
  </si>
  <si>
    <t>中野区</t>
  </si>
  <si>
    <t>渋谷区</t>
  </si>
  <si>
    <t>大田区</t>
  </si>
  <si>
    <t>目黒区</t>
  </si>
  <si>
    <t>品川区</t>
  </si>
  <si>
    <t>江東区</t>
  </si>
  <si>
    <t>世田谷区</t>
  </si>
  <si>
    <t>ＳＢＩアーキクオリティ株式会社</t>
  </si>
  <si>
    <t>指定確認検査機関</t>
  </si>
  <si>
    <t>日本ＥＲＩ株式会社</t>
  </si>
  <si>
    <t>一般財団法人日本建築センター</t>
  </si>
  <si>
    <t>ハウスプラス確認検査株式会社</t>
  </si>
  <si>
    <t>株式会社住宅性能評価センター</t>
  </si>
  <si>
    <t>株式会社都市居住評価センター</t>
  </si>
  <si>
    <t>一般財団法人ベターリビング</t>
  </si>
  <si>
    <t>日本建築検査協会株式会社</t>
  </si>
  <si>
    <t>一般財団法人住宅金融普及協会</t>
  </si>
  <si>
    <t>株式会社グッド・アイズ建築検査機構</t>
  </si>
  <si>
    <t>アウェイ建築評価ネット株式会社</t>
  </si>
  <si>
    <t>株式会社東日本住宅評価センター</t>
  </si>
  <si>
    <t>富士建築センター株式会社</t>
  </si>
  <si>
    <t>ビューローベリタスジャパン株式会社</t>
  </si>
  <si>
    <t>株式会社確認サービス</t>
  </si>
  <si>
    <t>株式会社西日本住宅評価センター</t>
  </si>
  <si>
    <t>一般財団法人日本建築総合試験所</t>
  </si>
  <si>
    <t>株式会社確認検査機構トラスト</t>
  </si>
  <si>
    <t>株式会社国際確認検査センター</t>
  </si>
  <si>
    <t>株式会社ジェイ・イー・サポート</t>
  </si>
  <si>
    <t>株式会社建築検査機構</t>
  </si>
  <si>
    <t>株式会社ＥＭＩ確認検査機構</t>
  </si>
  <si>
    <t>一般財団法人さいたま住宅検査センター</t>
  </si>
  <si>
    <t>日本確認センター株式会社</t>
  </si>
  <si>
    <t>株式会社ガイア</t>
  </si>
  <si>
    <t>株式会社東京建築検査機構</t>
  </si>
  <si>
    <t>ユーディーアイ確認検査株式会社</t>
  </si>
  <si>
    <t>株式会社ビルディングナビゲーション確認評価機構</t>
  </si>
  <si>
    <t>イーハウス建築センター株式会社</t>
  </si>
  <si>
    <t>多摩確認検査株式会社</t>
  </si>
  <si>
    <t>株式会社Ｊ建築検査センター</t>
  </si>
  <si>
    <t>一般社団法人日本住宅性能評価機構</t>
  </si>
  <si>
    <t>日本建物評価機構株式会社</t>
  </si>
  <si>
    <t>株式会社神奈川建築確認検査機関</t>
  </si>
  <si>
    <t>株式会社ぎふ建築住宅センター</t>
  </si>
  <si>
    <t>株式会社ＣＩ東海</t>
  </si>
  <si>
    <t>株式会社確認検査機構アネックス</t>
  </si>
  <si>
    <t>株式会社Ｉ－ＰＥＣ</t>
  </si>
  <si>
    <t>株式会社京都確認検査機構</t>
  </si>
  <si>
    <t>株式会社オーネックス</t>
  </si>
  <si>
    <t>株式会社総合確認検査機構</t>
  </si>
  <si>
    <t>アール・イー・ジャパン株式会社</t>
  </si>
  <si>
    <t>建築検査機構株式会社</t>
  </si>
  <si>
    <t>株式会社技研</t>
  </si>
  <si>
    <t>関西住宅品質保証株式会社</t>
  </si>
  <si>
    <t>株式会社日本確認検査センター</t>
  </si>
  <si>
    <t>株式会社阪確サポート</t>
  </si>
  <si>
    <t>株式会社ジェイネット</t>
  </si>
  <si>
    <t>株式会社確認検査機構プラン２１</t>
  </si>
  <si>
    <t>有限会社広島県東部建築確認センター</t>
  </si>
  <si>
    <t>ハウスプラス中国住宅保証株式会社</t>
  </si>
  <si>
    <t>九州住宅保証株式会社</t>
  </si>
  <si>
    <t>株式会社建築確認検査機構あさひかわ</t>
  </si>
  <si>
    <t>有限会社アーバン建築確認検査機関</t>
  </si>
  <si>
    <t>株式会社建築住宅センター</t>
  </si>
  <si>
    <t>株式会社仙台都市整備センター</t>
  </si>
  <si>
    <t>株式会社東北建築センター</t>
  </si>
  <si>
    <t>株式会社秋田建築確認検査機関</t>
  </si>
  <si>
    <t>株式会社山形県建築サポートセンター</t>
  </si>
  <si>
    <t>一般財団法人ふくしま建築住宅センター</t>
  </si>
  <si>
    <t>株式会社安心確認検査機構</t>
  </si>
  <si>
    <t>公益財団法人とちぎ建設技術センター</t>
  </si>
  <si>
    <t>公益財団法人群馬県建設技術センター</t>
  </si>
  <si>
    <t>株式会社埼玉建築確認検査機構</t>
  </si>
  <si>
    <t>株式会社千葉県建築住宅センター</t>
  </si>
  <si>
    <t>株式会社高良ＧＵＴ</t>
  </si>
  <si>
    <t>株式会社湘南建築センター</t>
  </si>
  <si>
    <t>株式会社新潟建築確認検査機構</t>
  </si>
  <si>
    <t>一般財団法人福井県建築住宅センター</t>
  </si>
  <si>
    <t>株式会社ＹＫＳ確認検査機構</t>
  </si>
  <si>
    <t>一般財団法人長野県建築住宅センター</t>
  </si>
  <si>
    <t>有限会社みの建築確認検査センター</t>
  </si>
  <si>
    <t>一般財団法人静岡県建築住宅まちづくりセンター</t>
  </si>
  <si>
    <t>株式会社愛知建築センター</t>
  </si>
  <si>
    <t>株式会社名古屋建築確認・検査システム</t>
  </si>
  <si>
    <t>株式会社確認検査愛知</t>
  </si>
  <si>
    <t>株式会社トータル建築確認評価センター</t>
  </si>
  <si>
    <t>公益財団法人三重県建設技術センター</t>
  </si>
  <si>
    <t>一般財団法人滋賀県建築住宅センター</t>
  </si>
  <si>
    <t>特定非営利活動法人都市づくり建築技術研究所</t>
  </si>
  <si>
    <t>一般財団法人大阪建築防災センター</t>
  </si>
  <si>
    <t>株式会社兵庫確認検査機構</t>
  </si>
  <si>
    <t>岡山県建築住宅センター株式会社</t>
  </si>
  <si>
    <t>株式会社広島建築住宅センター</t>
  </si>
  <si>
    <t>株式会社とくしま建築住宅センター</t>
  </si>
  <si>
    <t>株式会社香川県建築住宅センター</t>
  </si>
  <si>
    <t>株式会社愛媛建築住宅センター</t>
  </si>
  <si>
    <t>一般財団法人福岡県建築住宅センター</t>
  </si>
  <si>
    <t>株式会社熊本建築確認検査機関</t>
  </si>
  <si>
    <t>株式会社ＡＣＳ熊本</t>
  </si>
  <si>
    <t>沖縄建築確認検査センター株式会社</t>
  </si>
  <si>
    <t>印西市</t>
  </si>
  <si>
    <t>団体名を右欄に入力してください。</t>
    <rPh sb="0" eb="3">
      <t>ダンタイメイ</t>
    </rPh>
    <rPh sb="4" eb="5">
      <t>ミギ</t>
    </rPh>
    <rPh sb="5" eb="6">
      <t>ラン</t>
    </rPh>
    <rPh sb="7" eb="9">
      <t>ニュウリョク</t>
    </rPh>
    <phoneticPr fontId="5"/>
  </si>
  <si>
    <t>右欄行政区分を確認してください。</t>
    <rPh sb="0" eb="1">
      <t>ミギ</t>
    </rPh>
    <rPh sb="1" eb="2">
      <t>ラン</t>
    </rPh>
    <rPh sb="7" eb="9">
      <t>カクニン</t>
    </rPh>
    <phoneticPr fontId="5"/>
  </si>
  <si>
    <t>誤っている場合は訂正をお願いします。</t>
    <rPh sb="0" eb="1">
      <t>アヤマ</t>
    </rPh>
    <rPh sb="5" eb="7">
      <t>バアイ</t>
    </rPh>
    <rPh sb="8" eb="10">
      <t>テイセイ</t>
    </rPh>
    <rPh sb="12" eb="13">
      <t>ネガ</t>
    </rPh>
    <phoneticPr fontId="5"/>
  </si>
  <si>
    <t>右欄都道府県名を確認してください。</t>
    <rPh sb="2" eb="6">
      <t>トドウフケン</t>
    </rPh>
    <rPh sb="6" eb="7">
      <t>メイ</t>
    </rPh>
    <rPh sb="8" eb="10">
      <t>カクニン</t>
    </rPh>
    <phoneticPr fontId="5"/>
  </si>
  <si>
    <t>県</t>
    <rPh sb="0" eb="1">
      <t>ケン</t>
    </rPh>
    <phoneticPr fontId="5"/>
  </si>
  <si>
    <t>政</t>
    <rPh sb="0" eb="1">
      <t>セイ</t>
    </rPh>
    <phoneticPr fontId="5"/>
  </si>
  <si>
    <t>区</t>
    <rPh sb="0" eb="1">
      <t>ク</t>
    </rPh>
    <phoneticPr fontId="5"/>
  </si>
  <si>
    <t>大</t>
    <rPh sb="0" eb="1">
      <t>ダイ</t>
    </rPh>
    <phoneticPr fontId="5"/>
  </si>
  <si>
    <t>整</t>
    <rPh sb="0" eb="1">
      <t>ヒトシ</t>
    </rPh>
    <phoneticPr fontId="5"/>
  </si>
  <si>
    <t>知</t>
    <rPh sb="0" eb="1">
      <t>チ</t>
    </rPh>
    <phoneticPr fontId="5"/>
  </si>
  <si>
    <t>２－２</t>
    <phoneticPr fontId="5"/>
  </si>
  <si>
    <t>３－１</t>
    <phoneticPr fontId="5"/>
  </si>
  <si>
    <t>６</t>
    <phoneticPr fontId="5"/>
  </si>
  <si>
    <t>算定結果に表示する日付を</t>
    <rPh sb="0" eb="2">
      <t>サンテイ</t>
    </rPh>
    <rPh sb="2" eb="4">
      <t>ケッカ</t>
    </rPh>
    <rPh sb="5" eb="7">
      <t>ヒョウジ</t>
    </rPh>
    <rPh sb="9" eb="11">
      <t>ヒヅケ</t>
    </rPh>
    <phoneticPr fontId="5"/>
  </si>
  <si>
    <t>入力してください。</t>
    <rPh sb="0" eb="2">
      <t>ニュウリョク</t>
    </rPh>
    <phoneticPr fontId="5"/>
  </si>
  <si>
    <t>５</t>
    <phoneticPr fontId="5"/>
  </si>
  <si>
    <t>法令ＤＢを利用しますか。</t>
    <rPh sb="0" eb="2">
      <t>ホウレイ</t>
    </rPh>
    <rPh sb="5" eb="7">
      <t>リヨウ</t>
    </rPh>
    <phoneticPr fontId="5"/>
  </si>
  <si>
    <t>日付</t>
    <rPh sb="0" eb="2">
      <t>ヒヅケ</t>
    </rPh>
    <phoneticPr fontId="5"/>
  </si>
  <si>
    <t>宛名</t>
    <rPh sb="0" eb="2">
      <t>アテナ</t>
    </rPh>
    <phoneticPr fontId="5"/>
  </si>
  <si>
    <t>年額</t>
    <rPh sb="0" eb="2">
      <t>ネンガク</t>
    </rPh>
    <phoneticPr fontId="5"/>
  </si>
  <si>
    <t>配信</t>
    <rPh sb="0" eb="2">
      <t>ハイシン</t>
    </rPh>
    <phoneticPr fontId="5"/>
  </si>
  <si>
    <t>建登</t>
    <rPh sb="0" eb="1">
      <t>タテ</t>
    </rPh>
    <rPh sb="1" eb="2">
      <t>ノボル</t>
    </rPh>
    <phoneticPr fontId="5"/>
  </si>
  <si>
    <t>建照</t>
    <rPh sb="0" eb="1">
      <t>タテ</t>
    </rPh>
    <rPh sb="1" eb="2">
      <t>テラシ</t>
    </rPh>
    <phoneticPr fontId="5"/>
  </si>
  <si>
    <t>法令</t>
    <rPh sb="0" eb="2">
      <t>ホウレイ</t>
    </rPh>
    <phoneticPr fontId="5"/>
  </si>
  <si>
    <t>台統</t>
    <rPh sb="0" eb="1">
      <t>ダイ</t>
    </rPh>
    <rPh sb="1" eb="2">
      <t>オサム</t>
    </rPh>
    <phoneticPr fontId="5"/>
  </si>
  <si>
    <t>台一</t>
    <rPh sb="0" eb="1">
      <t>ダイ</t>
    </rPh>
    <rPh sb="1" eb="2">
      <t>イチ</t>
    </rPh>
    <phoneticPr fontId="5"/>
  </si>
  <si>
    <t>台従</t>
    <rPh sb="0" eb="1">
      <t>ダイ</t>
    </rPh>
    <rPh sb="1" eb="2">
      <t>ジュウ</t>
    </rPh>
    <phoneticPr fontId="5"/>
  </si>
  <si>
    <t>台計</t>
    <rPh sb="0" eb="1">
      <t>ダイ</t>
    </rPh>
    <rPh sb="1" eb="2">
      <t>ケイ</t>
    </rPh>
    <phoneticPr fontId="5"/>
  </si>
  <si>
    <t>―</t>
    <phoneticPr fontId="5"/>
  </si>
  <si>
    <t>―</t>
    <phoneticPr fontId="5"/>
  </si>
  <si>
    <t>―</t>
    <phoneticPr fontId="5"/>
  </si>
  <si>
    <t>チェック欄（ＩＣＢＡ利用）</t>
    <rPh sb="4" eb="5">
      <t>ラン</t>
    </rPh>
    <rPh sb="10" eb="12">
      <t>リヨウ</t>
    </rPh>
    <phoneticPr fontId="5"/>
  </si>
  <si>
    <t>白岡市</t>
  </si>
  <si>
    <t>雲南市</t>
  </si>
  <si>
    <t>江津市</t>
  </si>
  <si>
    <t>株式会社北関東建築検査機構</t>
  </si>
  <si>
    <t>株式会社住まい建築検査</t>
  </si>
  <si>
    <t>一般財団法人宮城県建築住宅センター</t>
  </si>
  <si>
    <t>株式会社北日本建築検査機構</t>
  </si>
  <si>
    <t>公益財団法人秋田市総合振興公社</t>
  </si>
  <si>
    <t>公益財団法人東京都防災・建築まちづくりセンター</t>
  </si>
  <si>
    <t>一般財団法人にいがた住宅センター</t>
  </si>
  <si>
    <t>一般財団法人富山県建築住宅センター</t>
  </si>
  <si>
    <t>公益社団法人山梨県建設技術センター</t>
  </si>
  <si>
    <t>一般財団法人山口県建築住宅センター</t>
  </si>
  <si>
    <t>公益社団法人高知県建設技術公社</t>
  </si>
  <si>
    <t>４条１項設置市</t>
  </si>
  <si>
    <t>４条２項設置市</t>
  </si>
  <si>
    <t>限定特定行政庁</t>
  </si>
  <si>
    <t>指定確認検査機関（大臣指定）</t>
  </si>
  <si>
    <t>指定確認検査機関（地方整備局指定）</t>
  </si>
  <si>
    <t>指定確認検査機関（知事指定）</t>
  </si>
  <si>
    <t>一般財団法人北海道建築指導センター</t>
  </si>
  <si>
    <t>一般財団法人函館市住宅都市施設公社</t>
  </si>
  <si>
    <t>一般財団法人岩手県建築住宅センター</t>
  </si>
  <si>
    <t>一般財団法人茨城県建築センター</t>
  </si>
  <si>
    <t>一般財団法人神奈川県建築安全協会</t>
  </si>
  <si>
    <t>一般財団法人石川県建築住宅センター</t>
  </si>
  <si>
    <t>一般財団法人愛知県建築住宅センター</t>
  </si>
  <si>
    <t>公益財団法人兵庫県住宅建築総合センター</t>
  </si>
  <si>
    <t>一般財団法人なら建築住宅センター</t>
  </si>
  <si>
    <t>一般財団法人鳥取県建築住宅検査センター</t>
  </si>
  <si>
    <t>一般財団法人島根県建築住宅センター</t>
  </si>
  <si>
    <t>公益財団法人佐賀県建設技術支援機構</t>
  </si>
  <si>
    <t>一般財団法人長崎県住宅・建築総合センター</t>
  </si>
  <si>
    <t>一般財団法人大分県建築住宅センター</t>
  </si>
  <si>
    <t>一般財団法人宮崎県建築住宅センター</t>
  </si>
  <si>
    <t>８</t>
    <phoneticPr fontId="5"/>
  </si>
  <si>
    <t>利用開始予定時期（月単位）を選択してください。</t>
    <rPh sb="0" eb="4">
      <t>リヨウカイシ</t>
    </rPh>
    <rPh sb="4" eb="6">
      <t>ヨテイ</t>
    </rPh>
    <rPh sb="6" eb="8">
      <t>ジキ</t>
    </rPh>
    <rPh sb="9" eb="10">
      <t>ツキ</t>
    </rPh>
    <rPh sb="10" eb="12">
      <t>タンイ</t>
    </rPh>
    <rPh sb="14" eb="16">
      <t>センタク</t>
    </rPh>
    <phoneticPr fontId="5"/>
  </si>
  <si>
    <t>利用月数</t>
    <rPh sb="0" eb="2">
      <t>リヨウ</t>
    </rPh>
    <rPh sb="2" eb="3">
      <t>ゲツ</t>
    </rPh>
    <rPh sb="3" eb="4">
      <t>スウ</t>
    </rPh>
    <phoneticPr fontId="5"/>
  </si>
  <si>
    <t>０必須</t>
    <rPh sb="1" eb="3">
      <t>ヒッス</t>
    </rPh>
    <phoneticPr fontId="5"/>
  </si>
  <si>
    <t>新規利用か継続利用かを</t>
    <rPh sb="0" eb="2">
      <t>シンキ</t>
    </rPh>
    <rPh sb="2" eb="4">
      <t>リヨウ</t>
    </rPh>
    <rPh sb="5" eb="7">
      <t>ケイゾク</t>
    </rPh>
    <rPh sb="7" eb="9">
      <t>リヨウ</t>
    </rPh>
    <phoneticPr fontId="5"/>
  </si>
  <si>
    <t>選択してください。</t>
    <rPh sb="0" eb="2">
      <t>センタク</t>
    </rPh>
    <phoneticPr fontId="5"/>
  </si>
  <si>
    <t xml:space="preserve">この資料は、共用データベース利用料及びその算定根拠資料を利用者側で作成することを目的として、利用料算定に必要な事項を整理したものです。入力は黄色いセルのみにお願いします。（グレーのセルに入力する必要はありません。）
</t>
    <rPh sb="2" eb="4">
      <t>シリョウ</t>
    </rPh>
    <rPh sb="6" eb="8">
      <t>キョウヨウ</t>
    </rPh>
    <rPh sb="14" eb="17">
      <t>リヨウリョウ</t>
    </rPh>
    <rPh sb="17" eb="19">
      <t>オヨ</t>
    </rPh>
    <rPh sb="21" eb="23">
      <t>サンテイ</t>
    </rPh>
    <rPh sb="23" eb="25">
      <t>コンキョ</t>
    </rPh>
    <rPh sb="25" eb="27">
      <t>シリョウ</t>
    </rPh>
    <rPh sb="28" eb="30">
      <t>リヨウ</t>
    </rPh>
    <rPh sb="30" eb="31">
      <t>シャ</t>
    </rPh>
    <rPh sb="31" eb="32">
      <t>ガワ</t>
    </rPh>
    <rPh sb="33" eb="35">
      <t>サクセイ</t>
    </rPh>
    <rPh sb="40" eb="42">
      <t>モクテキ</t>
    </rPh>
    <rPh sb="46" eb="49">
      <t>リヨウリョウ</t>
    </rPh>
    <rPh sb="49" eb="51">
      <t>サンテイ</t>
    </rPh>
    <rPh sb="52" eb="54">
      <t>ヒツヨウ</t>
    </rPh>
    <rPh sb="55" eb="57">
      <t>ジコウ</t>
    </rPh>
    <rPh sb="58" eb="60">
      <t>セイリ</t>
    </rPh>
    <rPh sb="67" eb="69">
      <t>ニュウリョク</t>
    </rPh>
    <rPh sb="70" eb="72">
      <t>キイロ</t>
    </rPh>
    <rPh sb="79" eb="80">
      <t>ネガ</t>
    </rPh>
    <rPh sb="93" eb="95">
      <t>ニュウリョク</t>
    </rPh>
    <rPh sb="97" eb="99">
      <t>ヒツヨウ</t>
    </rPh>
    <phoneticPr fontId="5"/>
  </si>
  <si>
    <t xml:space="preserve">補足
・建築確認件数は建築物のみを対象とし、計画変更確認、計画通知は含めません。
・件数は、申請件数でなく、確認をおろした件数としてください。
・新規の場合、契約日の２年前の年度が対象となります。継続の場合は前年度利用料の根拠とした件数です。
</t>
    <rPh sb="73" eb="75">
      <t>シンキ</t>
    </rPh>
    <rPh sb="76" eb="78">
      <t>バアイ</t>
    </rPh>
    <rPh sb="79" eb="81">
      <t>ケイヤク</t>
    </rPh>
    <rPh sb="81" eb="82">
      <t>ヒ</t>
    </rPh>
    <rPh sb="84" eb="86">
      <t>ネンマエ</t>
    </rPh>
    <rPh sb="87" eb="89">
      <t>ネンド</t>
    </rPh>
    <rPh sb="90" eb="92">
      <t>タイショウ</t>
    </rPh>
    <rPh sb="98" eb="100">
      <t>ケイゾク</t>
    </rPh>
    <rPh sb="101" eb="103">
      <t>バアイ</t>
    </rPh>
    <rPh sb="107" eb="110">
      <t>リヨウリョウ</t>
    </rPh>
    <rPh sb="111" eb="113">
      <t>コンキョ</t>
    </rPh>
    <rPh sb="116" eb="118">
      <t>ケンスウ</t>
    </rPh>
    <phoneticPr fontId="5"/>
  </si>
  <si>
    <t>新規・継続の別</t>
    <rPh sb="0" eb="2">
      <t>シンキ</t>
    </rPh>
    <rPh sb="3" eb="5">
      <t>ケイゾク</t>
    </rPh>
    <rPh sb="6" eb="7">
      <t>ベツ</t>
    </rPh>
    <phoneticPr fontId="5"/>
  </si>
  <si>
    <t>①データ抽出作業</t>
    <rPh sb="4" eb="6">
      <t>チュウシュツ</t>
    </rPh>
    <phoneticPr fontId="5"/>
  </si>
  <si>
    <t xml:space="preserve">　 </t>
    <phoneticPr fontId="5"/>
  </si>
  <si>
    <t>抽出データはＸＭＬ型式での提供となります。</t>
    <rPh sb="9" eb="11">
      <t>ケイシキ</t>
    </rPh>
    <rPh sb="13" eb="15">
      <t>テイキョウ</t>
    </rPh>
    <phoneticPr fontId="5"/>
  </si>
  <si>
    <t>光ケーブル敷設+ルータ設置（設定）</t>
    <rPh sb="0" eb="1">
      <t>ヒカリ</t>
    </rPh>
    <rPh sb="5" eb="7">
      <t>フセツ</t>
    </rPh>
    <rPh sb="11" eb="13">
      <t>セッチ</t>
    </rPh>
    <rPh sb="14" eb="16">
      <t>セッテイ</t>
    </rPh>
    <phoneticPr fontId="5"/>
  </si>
  <si>
    <t xml:space="preserve">　 </t>
    <phoneticPr fontId="5"/>
  </si>
  <si>
    <t>小　　計</t>
    <phoneticPr fontId="5"/>
  </si>
  <si>
    <t>光ケーブル敷設部分のみ</t>
    <rPh sb="0" eb="1">
      <t>ヒカリ</t>
    </rPh>
    <rPh sb="5" eb="7">
      <t>フセツ</t>
    </rPh>
    <rPh sb="7" eb="9">
      <t>ブブン</t>
    </rPh>
    <phoneticPr fontId="5"/>
  </si>
  <si>
    <t>ルータ設置（設定）のみ</t>
    <rPh sb="3" eb="5">
      <t>セッチ</t>
    </rPh>
    <rPh sb="6" eb="8">
      <t>セッテイ</t>
    </rPh>
    <phoneticPr fontId="5"/>
  </si>
  <si>
    <t>回線利用料</t>
    <rPh sb="0" eb="2">
      <t>カイセン</t>
    </rPh>
    <rPh sb="2" eb="4">
      <t>リヨウ</t>
    </rPh>
    <rPh sb="4" eb="5">
      <t>リョウ</t>
    </rPh>
    <phoneticPr fontId="5"/>
  </si>
  <si>
    <t>ルータレンタル料</t>
    <rPh sb="7" eb="8">
      <t>リョウ</t>
    </rPh>
    <phoneticPr fontId="5"/>
  </si>
  <si>
    <t>小　　計</t>
    <phoneticPr fontId="5"/>
  </si>
  <si>
    <t xml:space="preserve">　 </t>
    <phoneticPr fontId="5"/>
  </si>
  <si>
    <t>a</t>
    <phoneticPr fontId="5"/>
  </si>
  <si>
    <t>b</t>
    <phoneticPr fontId="5"/>
  </si>
  <si>
    <t>c</t>
    <phoneticPr fontId="5"/>
  </si>
  <si>
    <t>d</t>
    <phoneticPr fontId="5"/>
  </si>
  <si>
    <t>e</t>
    <phoneticPr fontId="5"/>
  </si>
  <si>
    <t>f</t>
    <phoneticPr fontId="5"/>
  </si>
  <si>
    <t>j</t>
    <phoneticPr fontId="5"/>
  </si>
  <si>
    <t>m</t>
    <phoneticPr fontId="5"/>
  </si>
  <si>
    <t>n</t>
    <phoneticPr fontId="5"/>
  </si>
  <si>
    <t>　　　　　　　　　　　　　　　　　　　　　　　　　　　　　東京都新宿区神楽坂一丁目１５番地　　　　　</t>
    <phoneticPr fontId="5"/>
  </si>
  <si>
    <t>１．件　　　名</t>
  </si>
  <si>
    <t>御　見　積　書</t>
    <phoneticPr fontId="5"/>
  </si>
  <si>
    <t>【総括票】建築行政共用データベースシステム　利用料</t>
    <phoneticPr fontId="5"/>
  </si>
  <si>
    <t>　　　　　　　　　　　　　　　　　　　　　　　　　　　　　一般財団法人建築行政情報センター　　　　　</t>
    <phoneticPr fontId="5"/>
  </si>
  <si>
    <t>←切替！</t>
    <rPh sb="1" eb="3">
      <t>キリカエ</t>
    </rPh>
    <phoneticPr fontId="5"/>
  </si>
  <si>
    <t>抽出データの修正（番号再付番等）は含まれておりません。</t>
    <phoneticPr fontId="5"/>
  </si>
  <si>
    <t>②データ投入作業</t>
  </si>
  <si>
    <t>②データ削除作業</t>
  </si>
  <si>
    <t>既存データ投入作業</t>
  </si>
  <si>
    <t>データ抽出作業</t>
    <phoneticPr fontId="5"/>
  </si>
  <si>
    <t>　繋ぐことを前提としております</t>
    <phoneticPr fontId="5"/>
  </si>
  <si>
    <t>・通常工事を超える作業については別途実費精算となります</t>
  </si>
  <si>
    <t>・本回線は共用データベースシステムを利用する部署に直接</t>
  </si>
  <si>
    <t>・社内ＬＡＮとの接続費用は含まれておりません</t>
  </si>
  <si>
    <t>・敷設工事には約２か月を要します</t>
  </si>
  <si>
    <t>A</t>
    <phoneticPr fontId="5"/>
  </si>
  <si>
    <t>B</t>
    <phoneticPr fontId="5"/>
  </si>
  <si>
    <t>C</t>
    <phoneticPr fontId="5"/>
  </si>
  <si>
    <t>D</t>
    <phoneticPr fontId="5"/>
  </si>
  <si>
    <t>A</t>
    <phoneticPr fontId="5"/>
  </si>
  <si>
    <t>株式会社都市建築確認センター</t>
  </si>
  <si>
    <t>公益財団法人鹿児島県住宅・建築総合センター</t>
  </si>
  <si>
    <t>―</t>
    <phoneticPr fontId="5"/>
  </si>
  <si>
    <t>（空欄）：利①利②含む</t>
    <rPh sb="1" eb="3">
      <t>クウラン</t>
    </rPh>
    <rPh sb="5" eb="7">
      <t>リイチ</t>
    </rPh>
    <rPh sb="7" eb="9">
      <t>リニ</t>
    </rPh>
    <rPh sb="9" eb="10">
      <t>フク</t>
    </rPh>
    <phoneticPr fontId="5"/>
  </si>
  <si>
    <t>お客様工事（追加工事）は除外</t>
    <rPh sb="1" eb="3">
      <t>キャクサマ</t>
    </rPh>
    <rPh sb="3" eb="5">
      <t>コウジ</t>
    </rPh>
    <rPh sb="6" eb="8">
      <t>ツイカ</t>
    </rPh>
    <rPh sb="8" eb="10">
      <t>コウジ</t>
    </rPh>
    <rPh sb="12" eb="14">
      <t>ジョガイ</t>
    </rPh>
    <phoneticPr fontId="5"/>
  </si>
  <si>
    <t>利用開始予定月リスト　※以下セル挿入・削除はQ0,2,8,9の条件付き書式に影響：要注意</t>
    <rPh sb="0" eb="2">
      <t>リヨウ</t>
    </rPh>
    <rPh sb="2" eb="4">
      <t>カイシ</t>
    </rPh>
    <rPh sb="4" eb="6">
      <t>ヨテイ</t>
    </rPh>
    <rPh sb="6" eb="7">
      <t>ゲツ</t>
    </rPh>
    <rPh sb="12" eb="14">
      <t>イカ</t>
    </rPh>
    <rPh sb="16" eb="18">
      <t>ソウニュウ</t>
    </rPh>
    <rPh sb="19" eb="21">
      <t>サクジョ</t>
    </rPh>
    <rPh sb="31" eb="33">
      <t>ジョウケン</t>
    </rPh>
    <rPh sb="33" eb="34">
      <t>ツ</t>
    </rPh>
    <rPh sb="35" eb="37">
      <t>ショシキ</t>
    </rPh>
    <rPh sb="38" eb="40">
      <t>エイキョウ</t>
    </rPh>
    <rPh sb="41" eb="44">
      <t>ヨウチュウイ</t>
    </rPh>
    <phoneticPr fontId="5"/>
  </si>
  <si>
    <t>開始日</t>
    <rPh sb="0" eb="2">
      <t>カイシ</t>
    </rPh>
    <rPh sb="2" eb="3">
      <t>ヒ</t>
    </rPh>
    <phoneticPr fontId="5"/>
  </si>
  <si>
    <t>終了日</t>
    <rPh sb="0" eb="2">
      <t>シュウリョウ</t>
    </rPh>
    <rPh sb="2" eb="3">
      <t>ヒ</t>
    </rPh>
    <phoneticPr fontId="5"/>
  </si>
  <si>
    <t>・</t>
    <phoneticPr fontId="5"/>
  </si>
  <si>
    <t>※件数について</t>
    <rPh sb="1" eb="3">
      <t>ケンスウ</t>
    </rPh>
    <phoneticPr fontId="5"/>
  </si>
  <si>
    <t>件数（※）</t>
    <rPh sb="0" eb="2">
      <t>ケンスウ</t>
    </rPh>
    <phoneticPr fontId="5"/>
  </si>
  <si>
    <t>※上記見積金額とは別途、消費税および地方消費税を申し受けます。</t>
    <rPh sb="1" eb="3">
      <t>ジョウキ</t>
    </rPh>
    <rPh sb="3" eb="5">
      <t>ミツモリ</t>
    </rPh>
    <rPh sb="5" eb="7">
      <t>キンガク</t>
    </rPh>
    <phoneticPr fontId="5"/>
  </si>
  <si>
    <t>（税抜）</t>
    <rPh sb="1" eb="3">
      <t>ゼイヌ</t>
    </rPh>
    <phoneticPr fontId="5"/>
  </si>
  <si>
    <t>（ICBA内部用修正）役員異動を反映</t>
    <rPh sb="11" eb="15">
      <t>ヤクインイドウ</t>
    </rPh>
    <rPh sb="16" eb="18">
      <t>ハンエイ</t>
    </rPh>
    <phoneticPr fontId="5"/>
  </si>
  <si>
    <t>（行政庁のみ）設問３の年度の確認審査報告書受理件数を入力してください。</t>
    <rPh sb="7" eb="9">
      <t>セツモン</t>
    </rPh>
    <rPh sb="11" eb="13">
      <t>ネンド</t>
    </rPh>
    <phoneticPr fontId="5"/>
  </si>
  <si>
    <t>設問３－１に誤った年度が反映する不具合を修正</t>
    <rPh sb="0" eb="2">
      <t>セツモン</t>
    </rPh>
    <rPh sb="6" eb="7">
      <t>アヤマ</t>
    </rPh>
    <rPh sb="9" eb="11">
      <t>ネンド</t>
    </rPh>
    <rPh sb="12" eb="14">
      <t>ハンエイ</t>
    </rPh>
    <rPh sb="16" eb="19">
      <t>フグアイ</t>
    </rPh>
    <rPh sb="20" eb="22">
      <t>シュウセイ</t>
    </rPh>
    <phoneticPr fontId="5"/>
  </si>
  <si>
    <t>団体区分正式名</t>
  </si>
  <si>
    <t>亀山市</t>
  </si>
  <si>
    <t>山陽小野田市</t>
  </si>
  <si>
    <t>ＡＩ確認検査センター株式会社</t>
  </si>
  <si>
    <t>一般財団法人和歌山県建築住宅防災センター</t>
  </si>
  <si>
    <t>川口市
奈良県</t>
    <rPh sb="0" eb="3">
      <t>カワグチシ</t>
    </rPh>
    <rPh sb="4" eb="7">
      <t>ナラケン</t>
    </rPh>
    <phoneticPr fontId="52"/>
  </si>
  <si>
    <t>旭川市</t>
    <rPh sb="0" eb="3">
      <t>アサヒカワシ</t>
    </rPh>
    <phoneticPr fontId="52"/>
  </si>
  <si>
    <t>計</t>
    <rPh sb="0" eb="1">
      <t>ケイ</t>
    </rPh>
    <phoneticPr fontId="52"/>
  </si>
  <si>
    <t>―</t>
    <phoneticPr fontId="52"/>
  </si>
  <si>
    <t>③</t>
    <phoneticPr fontId="52"/>
  </si>
  <si>
    <t>Ｈにより
１０万円</t>
    <rPh sb="7" eb="9">
      <t>マンン</t>
    </rPh>
    <phoneticPr fontId="52"/>
  </si>
  <si>
    <t>データ投入</t>
    <rPh sb="3" eb="5">
      <t>トウニュウ</t>
    </rPh>
    <phoneticPr fontId="52"/>
  </si>
  <si>
    <t>―</t>
    <phoneticPr fontId="52"/>
  </si>
  <si>
    <t>⑥</t>
    <phoneticPr fontId="52"/>
  </si>
  <si>
    <t>Ｃ－⑤により
ＭＩＮ２８万円</t>
    <rPh sb="12" eb="14">
      <t>マンン</t>
    </rPh>
    <phoneticPr fontId="52"/>
  </si>
  <si>
    <t>サーバ設定</t>
    <rPh sb="3" eb="5">
      <t>セッテイ</t>
    </rPh>
    <phoneticPr fontId="52"/>
  </si>
  <si>
    <t>⑤</t>
    <phoneticPr fontId="52"/>
  </si>
  <si>
    <t>①により
ＭＡＸ６万円</t>
    <rPh sb="9" eb="11">
      <t>マンン</t>
    </rPh>
    <phoneticPr fontId="52"/>
  </si>
  <si>
    <t>現地出張</t>
    <rPh sb="0" eb="2">
      <t>ゲンチ</t>
    </rPh>
    <rPh sb="2" eb="4">
      <t>シュッチョウ</t>
    </rPh>
    <phoneticPr fontId="52"/>
  </si>
  <si>
    <t>④</t>
    <phoneticPr fontId="52"/>
  </si>
  <si>
    <t>Ａ－（①,②,③）
ＭＩＮ２４万円</t>
    <rPh sb="15" eb="17">
      <t>マンン</t>
    </rPh>
    <phoneticPr fontId="52"/>
  </si>
  <si>
    <t>データ変換</t>
    <rPh sb="3" eb="5">
      <t>ヘンカン</t>
    </rPh>
    <phoneticPr fontId="52"/>
  </si>
  <si>
    <t>②</t>
    <phoneticPr fontId="52"/>
  </si>
  <si>
    <t>Ｂ－Ｃにより
ＭＡＸ１０万円</t>
    <rPh sb="12" eb="14">
      <t>マンン</t>
    </rPh>
    <phoneticPr fontId="52"/>
  </si>
  <si>
    <t>データ抽出</t>
    <rPh sb="3" eb="5">
      <t>チュウシュツ</t>
    </rPh>
    <phoneticPr fontId="52"/>
  </si>
  <si>
    <t>①</t>
    <phoneticPr fontId="52"/>
  </si>
  <si>
    <t>Ｂ－Ａにより
ＭＡＸ６万円</t>
    <rPh sb="11" eb="13">
      <t>マンン</t>
    </rPh>
    <phoneticPr fontId="52"/>
  </si>
  <si>
    <t>データチェック</t>
    <phoneticPr fontId="52"/>
  </si>
  <si>
    <t>テストデータ抽出</t>
    <rPh sb="6" eb="8">
      <t>チュウシュツ</t>
    </rPh>
    <phoneticPr fontId="52"/>
  </si>
  <si>
    <t>庁内ＳＶ抽出
ＩＤＣ投入</t>
    <rPh sb="0" eb="2">
      <t>チョウナイ</t>
    </rPh>
    <rPh sb="4" eb="6">
      <t>チュウシュツ</t>
    </rPh>
    <rPh sb="10" eb="12">
      <t>トウニュウ</t>
    </rPh>
    <phoneticPr fontId="52"/>
  </si>
  <si>
    <t>庁内ＳＶ抽出
仮想ＳＶ投入</t>
    <rPh sb="0" eb="2">
      <t>チョウナイ</t>
    </rPh>
    <rPh sb="4" eb="6">
      <t>チュウシュツ</t>
    </rPh>
    <rPh sb="7" eb="9">
      <t>カソウ</t>
    </rPh>
    <rPh sb="11" eb="13">
      <t>トウニュウ</t>
    </rPh>
    <phoneticPr fontId="52"/>
  </si>
  <si>
    <t>庁内ＳＶ抽出
新庁内ＳＶ投入</t>
    <rPh sb="0" eb="2">
      <t>チョウナイ</t>
    </rPh>
    <rPh sb="4" eb="6">
      <t>チュウシュツ</t>
    </rPh>
    <rPh sb="7" eb="8">
      <t>シン</t>
    </rPh>
    <rPh sb="8" eb="10">
      <t>チョウナイ</t>
    </rPh>
    <rPh sb="12" eb="14">
      <t>トウニュウ</t>
    </rPh>
    <phoneticPr fontId="52"/>
  </si>
  <si>
    <t>ＩＤＣ抽出
ＩＤＣ投入</t>
    <rPh sb="3" eb="5">
      <t>チュウシュツ</t>
    </rPh>
    <rPh sb="9" eb="11">
      <t>トウニュウ</t>
    </rPh>
    <phoneticPr fontId="52"/>
  </si>
  <si>
    <t>移管</t>
    <rPh sb="0" eb="2">
      <t>イカン</t>
    </rPh>
    <phoneticPr fontId="52"/>
  </si>
  <si>
    <t>ほくと</t>
    <phoneticPr fontId="52"/>
  </si>
  <si>
    <t>単価設定
【非公開】</t>
    <rPh sb="0" eb="2">
      <t>タンカ</t>
    </rPh>
    <rPh sb="2" eb="4">
      <t>セッテイ</t>
    </rPh>
    <rPh sb="6" eb="9">
      <t>ヒコウカイ</t>
    </rPh>
    <phoneticPr fontId="52"/>
  </si>
  <si>
    <t>Ｈ</t>
    <phoneticPr fontId="52"/>
  </si>
  <si>
    <t>Ｇ</t>
    <phoneticPr fontId="52"/>
  </si>
  <si>
    <t>Ｆ</t>
    <phoneticPr fontId="52"/>
  </si>
  <si>
    <t>Ｅ</t>
    <phoneticPr fontId="52"/>
  </si>
  <si>
    <t>Ｄ</t>
    <phoneticPr fontId="52"/>
  </si>
  <si>
    <t>Ｃ</t>
    <phoneticPr fontId="52"/>
  </si>
  <si>
    <t>Ｂ</t>
    <phoneticPr fontId="52"/>
  </si>
  <si>
    <t>Ａ</t>
    <phoneticPr fontId="52"/>
  </si>
  <si>
    <t>参考：20150622内部打合せ</t>
    <rPh sb="0" eb="2">
      <t>サンコウ</t>
    </rPh>
    <rPh sb="11" eb="13">
      <t>ナイブ</t>
    </rPh>
    <rPh sb="13" eb="15">
      <t>ウチアワ</t>
    </rPh>
    <phoneticPr fontId="5"/>
  </si>
  <si>
    <t>法令・大臣認定データベース</t>
    <rPh sb="0" eb="2">
      <t>ホウレイ</t>
    </rPh>
    <rPh sb="3" eb="5">
      <t>ダイジン</t>
    </rPh>
    <rPh sb="5" eb="7">
      <t>ニンテイ</t>
    </rPh>
    <phoneticPr fontId="5"/>
  </si>
  <si>
    <t>g1</t>
    <phoneticPr fontId="5"/>
  </si>
  <si>
    <t>g2</t>
    <phoneticPr fontId="5"/>
  </si>
  <si>
    <t>計</t>
    <rPh sb="0" eb="1">
      <t>ケイ</t>
    </rPh>
    <phoneticPr fontId="5"/>
  </si>
  <si>
    <t>構造適判</t>
    <rPh sb="0" eb="2">
      <t>コウゾウ</t>
    </rPh>
    <rPh sb="2" eb="4">
      <t>テキハン</t>
    </rPh>
    <phoneticPr fontId="5"/>
  </si>
  <si>
    <t>３－２</t>
    <phoneticPr fontId="5"/>
  </si>
  <si>
    <t>（県・構造適判機関のみ）設問３の年度の構造計算適合性判定件数を入力してください。</t>
    <rPh sb="1" eb="2">
      <t>ケン</t>
    </rPh>
    <rPh sb="3" eb="5">
      <t>コウゾウ</t>
    </rPh>
    <rPh sb="5" eb="7">
      <t>テキハン</t>
    </rPh>
    <rPh sb="7" eb="9">
      <t>キカン</t>
    </rPh>
    <rPh sb="12" eb="14">
      <t>セツモン</t>
    </rPh>
    <rPh sb="16" eb="18">
      <t>ネンド</t>
    </rPh>
    <rPh sb="19" eb="21">
      <t>コウゾウ</t>
    </rPh>
    <rPh sb="21" eb="23">
      <t>ケイサン</t>
    </rPh>
    <rPh sb="23" eb="26">
      <t>テキゴウセイ</t>
    </rPh>
    <rPh sb="26" eb="28">
      <t>ハンテイ</t>
    </rPh>
    <rPh sb="28" eb="30">
      <t>ケンスウ</t>
    </rPh>
    <phoneticPr fontId="5"/>
  </si>
  <si>
    <t>ＮＩＣ確認検査株式会社</t>
  </si>
  <si>
    <t>日本タリアセン株式会社</t>
  </si>
  <si>
    <t>株式会社近確機構</t>
  </si>
  <si>
    <t>一般財団法人秋田県建築住宅センター</t>
  </si>
  <si>
    <t>株式會社総研</t>
  </si>
  <si>
    <t>一般財団法人熊本建築審査センター</t>
  </si>
  <si>
    <t>株式会社鹿児島建築確認検査機構</t>
  </si>
  <si>
    <t>地方独立行政法人北海道立総合研究機構</t>
  </si>
  <si>
    <t>指定構造適判機関（確認検査機関を除く）</t>
  </si>
  <si>
    <t>その他</t>
  </si>
  <si>
    <t>一般財団法人福島県建築安全機構</t>
  </si>
  <si>
    <t>一般財団法人群馬県建築構造技術センター</t>
  </si>
  <si>
    <t>株式会社建築構造センター</t>
  </si>
  <si>
    <t>特定非営利活動法人静岡県建築技術安心支援センター</t>
  </si>
  <si>
    <t>一般財団法人熊本建築構造評価センター</t>
  </si>
  <si>
    <t>３</t>
    <phoneticPr fontId="5"/>
  </si>
  <si>
    <t>適</t>
    <phoneticPr fontId="5"/>
  </si>
  <si>
    <t>２必須</t>
    <rPh sb="1" eb="3">
      <t>ヒッス</t>
    </rPh>
    <phoneticPr fontId="5"/>
  </si>
  <si>
    <t>その他</t>
    <rPh sb="2" eb="3">
      <t>タ</t>
    </rPh>
    <phoneticPr fontId="5"/>
  </si>
  <si>
    <t>指定構造適判機関（確認検査機関を除く）</t>
    <phoneticPr fontId="5"/>
  </si>
  <si>
    <t>補足
・法定依頼／申請のほか、任意依頼／申請も含めます。 
・計画変更、計画通知は含めません。
・件数は、依頼／申請の受付件数でなく、判定した件数としてください。</t>
    <rPh sb="0" eb="2">
      <t>ホソク</t>
    </rPh>
    <rPh sb="9" eb="11">
      <t>シンセイ</t>
    </rPh>
    <rPh sb="20" eb="22">
      <t>シンセイ</t>
    </rPh>
    <rPh sb="53" eb="55">
      <t>イライ</t>
    </rPh>
    <rPh sb="56" eb="58">
      <t>シンセイ</t>
    </rPh>
    <rPh sb="59" eb="61">
      <t>ウケツケ</t>
    </rPh>
    <rPh sb="61" eb="63">
      <t>ケンスウ</t>
    </rPh>
    <rPh sb="67" eb="69">
      <t>ハンテイ</t>
    </rPh>
    <rPh sb="71" eb="73">
      <t>ケンスウ</t>
    </rPh>
    <phoneticPr fontId="5"/>
  </si>
  <si>
    <t>※列挿入禁止</t>
    <rPh sb="1" eb="2">
      <t>レツ</t>
    </rPh>
    <rPh sb="2" eb="4">
      <t>ソウニュウ</t>
    </rPh>
    <rPh sb="4" eb="6">
      <t>キンシ</t>
    </rPh>
    <phoneticPr fontId="5"/>
  </si>
  <si>
    <t>直接経費</t>
    <rPh sb="0" eb="2">
      <t>チョクセツ</t>
    </rPh>
    <rPh sb="2" eb="4">
      <t>ケイヒ</t>
    </rPh>
    <phoneticPr fontId="5"/>
  </si>
  <si>
    <t>その他原価</t>
    <rPh sb="2" eb="3">
      <t>タ</t>
    </rPh>
    <rPh sb="3" eb="5">
      <t>ゲンカ</t>
    </rPh>
    <phoneticPr fontId="5"/>
  </si>
  <si>
    <t>計</t>
    <phoneticPr fontId="5"/>
  </si>
  <si>
    <t>一般管理費等</t>
    <rPh sb="0" eb="5">
      <t>イッパンカンリヒ</t>
    </rPh>
    <rPh sb="5" eb="6">
      <t>トウ</t>
    </rPh>
    <phoneticPr fontId="5"/>
  </si>
  <si>
    <t>直接人件費×35/65※</t>
  </si>
  <si>
    <t>直接人件費×35/65※</t>
    <rPh sb="0" eb="2">
      <t>チョクセツ</t>
    </rPh>
    <rPh sb="2" eb="5">
      <t>ジンケンヒ</t>
    </rPh>
    <phoneticPr fontId="5"/>
  </si>
  <si>
    <t>国土交通省設計業務等標準積算基準書　第１章第１節　「設計業務等積算基準」準拠</t>
    <rPh sb="0" eb="5">
      <t>コクドコウツウショウ</t>
    </rPh>
    <rPh sb="5" eb="7">
      <t>セッケイ</t>
    </rPh>
    <rPh sb="7" eb="9">
      <t>ギョウム</t>
    </rPh>
    <rPh sb="9" eb="10">
      <t>トウ</t>
    </rPh>
    <rPh sb="10" eb="12">
      <t>ヒョウジュン</t>
    </rPh>
    <rPh sb="12" eb="14">
      <t>セキサン</t>
    </rPh>
    <rPh sb="14" eb="17">
      <t>キジュンショ</t>
    </rPh>
    <rPh sb="18" eb="19">
      <t>ンタ</t>
    </rPh>
    <rPh sb="20" eb="21">
      <t>ショウ</t>
    </rPh>
    <rPh sb="21" eb="22">
      <t>ンタ</t>
    </rPh>
    <rPh sb="23" eb="24">
      <t>セツ</t>
    </rPh>
    <rPh sb="26" eb="28">
      <t>セッケイ</t>
    </rPh>
    <rPh sb="28" eb="30">
      <t>ギョウム</t>
    </rPh>
    <rPh sb="30" eb="31">
      <t>トウ</t>
    </rPh>
    <rPh sb="31" eb="33">
      <t>セキサン</t>
    </rPh>
    <rPh sb="33" eb="35">
      <t>キジュン</t>
    </rPh>
    <rPh sb="36" eb="38">
      <t>ジュンキョ</t>
    </rPh>
    <phoneticPr fontId="5"/>
  </si>
  <si>
    <t>※</t>
    <phoneticPr fontId="5"/>
  </si>
  <si>
    <t>１～３</t>
    <phoneticPr fontId="5"/>
  </si>
  <si>
    <t>③台帳・帳簿登録閲覧システムインストール</t>
    <phoneticPr fontId="5"/>
  </si>
  <si>
    <t>技師（B)</t>
    <phoneticPr fontId="5"/>
  </si>
  <si>
    <t>調整</t>
    <rPh sb="0" eb="2">
      <t>チョウセイ</t>
    </rPh>
    <phoneticPr fontId="5"/>
  </si>
  <si>
    <t>※ＤはＡと文字列が異なる（右側にスペースあり）</t>
    <rPh sb="5" eb="8">
      <t>モジレツ</t>
    </rPh>
    <rPh sb="9" eb="10">
      <t>コト</t>
    </rPh>
    <rPh sb="13" eb="15">
      <t>ミギガワ</t>
    </rPh>
    <phoneticPr fontId="5"/>
  </si>
  <si>
    <t>g1</t>
    <phoneticPr fontId="5"/>
  </si>
  <si>
    <t>g2</t>
    <phoneticPr fontId="5"/>
  </si>
  <si>
    <t>g1</t>
    <phoneticPr fontId="5"/>
  </si>
  <si>
    <t>g2</t>
    <phoneticPr fontId="5"/>
  </si>
  <si>
    <t>下記のとおり御見積り申し上げます。</t>
    <rPh sb="10" eb="11">
      <t>モウ</t>
    </rPh>
    <rPh sb="12" eb="13">
      <t>ア</t>
    </rPh>
    <phoneticPr fontId="5"/>
  </si>
  <si>
    <t>台帳登録閲覧システム用庁内サーバー設定作業</t>
    <rPh sb="0" eb="2">
      <t>ダイチョウ</t>
    </rPh>
    <rPh sb="2" eb="4">
      <t>トウロク</t>
    </rPh>
    <rPh sb="4" eb="6">
      <t>エツラン</t>
    </rPh>
    <rPh sb="10" eb="11">
      <t>ヨウ</t>
    </rPh>
    <rPh sb="11" eb="13">
      <t>チョウナイ</t>
    </rPh>
    <rPh sb="17" eb="19">
      <t>セッテイ</t>
    </rPh>
    <rPh sb="19" eb="21">
      <t>サギョウ</t>
    </rPh>
    <phoneticPr fontId="5"/>
  </si>
  <si>
    <t>台帳登録閲覧システム用庁内サーバー設定作業の内訳</t>
    <rPh sb="0" eb="2">
      <t>ダイチョウ</t>
    </rPh>
    <rPh sb="2" eb="4">
      <t>トウロク</t>
    </rPh>
    <rPh sb="4" eb="6">
      <t>エツラン</t>
    </rPh>
    <rPh sb="10" eb="11">
      <t>ヨウ</t>
    </rPh>
    <rPh sb="11" eb="13">
      <t>チョウナイ</t>
    </rPh>
    <rPh sb="17" eb="19">
      <t>セッテイ</t>
    </rPh>
    <rPh sb="19" eb="21">
      <t>サギョウ</t>
    </rPh>
    <rPh sb="22" eb="24">
      <t>ウチワケ</t>
    </rPh>
    <phoneticPr fontId="5"/>
  </si>
  <si>
    <t>台帳登録閲覧システムデータ抽出業務委託</t>
    <rPh sb="0" eb="2">
      <t>ダイチョウ</t>
    </rPh>
    <rPh sb="2" eb="4">
      <t>トウロク</t>
    </rPh>
    <rPh sb="4" eb="6">
      <t>エツラン</t>
    </rPh>
    <rPh sb="13" eb="15">
      <t>チュウシュツ</t>
    </rPh>
    <rPh sb="15" eb="17">
      <t>ギョウム</t>
    </rPh>
    <rPh sb="17" eb="19">
      <t>イタク</t>
    </rPh>
    <phoneticPr fontId="5"/>
  </si>
  <si>
    <t>台帳登録閲覧システム概要書データ抽出作業</t>
    <phoneticPr fontId="5"/>
  </si>
  <si>
    <t>台帳登録閲覧システムから概要書データの抽出を致します。
抽出されたデータを道路情報登録閲覧システム等に移行する
作業は各行政庁様にてお願い致します。</t>
    <rPh sb="0" eb="2">
      <t>ダイチョウ</t>
    </rPh>
    <rPh sb="2" eb="4">
      <t>トウロク</t>
    </rPh>
    <rPh sb="4" eb="6">
      <t>エツラン</t>
    </rPh>
    <rPh sb="12" eb="15">
      <t>ガイヨウショ</t>
    </rPh>
    <rPh sb="19" eb="21">
      <t>チュウシュツ</t>
    </rPh>
    <rPh sb="22" eb="23">
      <t>イタ</t>
    </rPh>
    <rPh sb="29" eb="31">
      <t>チュウシュツ</t>
    </rPh>
    <rPh sb="38" eb="40">
      <t>ドウロ</t>
    </rPh>
    <rPh sb="40" eb="42">
      <t>ジョウホウ</t>
    </rPh>
    <rPh sb="42" eb="44">
      <t>トウロク</t>
    </rPh>
    <rPh sb="44" eb="46">
      <t>エツラン</t>
    </rPh>
    <rPh sb="48" eb="51">
      <t>ナド</t>
    </rPh>
    <rPh sb="52" eb="54">
      <t>イコウ</t>
    </rPh>
    <rPh sb="58" eb="60">
      <t>サギョウ</t>
    </rPh>
    <rPh sb="61" eb="65">
      <t>カクギョウセイチョウ</t>
    </rPh>
    <rPh sb="65" eb="66">
      <t>サマ</t>
    </rPh>
    <rPh sb="69" eb="70">
      <t>ネガ</t>
    </rPh>
    <rPh sb="71" eb="72">
      <t>イタ</t>
    </rPh>
    <phoneticPr fontId="5"/>
  </si>
  <si>
    <t>台帳登録閲覧システムデータ移管業務委託</t>
    <phoneticPr fontId="5"/>
  </si>
  <si>
    <t>台帳登録閲覧システムデータ一括削除業務委託</t>
    <phoneticPr fontId="5"/>
  </si>
  <si>
    <t>平成２７年度　年額（税抜）</t>
    <rPh sb="0" eb="2">
      <t>ヘイセイ</t>
    </rPh>
    <rPh sb="4" eb="6">
      <t>ネンド</t>
    </rPh>
    <rPh sb="7" eb="9">
      <t>ネンガク</t>
    </rPh>
    <rPh sb="10" eb="11">
      <t>ゼイ</t>
    </rPh>
    <rPh sb="11" eb="12">
      <t>ヌ</t>
    </rPh>
    <phoneticPr fontId="5"/>
  </si>
  <si>
    <t>平成２７年度　年額の１０％（税抜）</t>
    <phoneticPr fontId="5"/>
  </si>
  <si>
    <t>比較用金額</t>
    <rPh sb="0" eb="3">
      <t>ヒカクヨウ</t>
    </rPh>
    <rPh sb="3" eb="5">
      <t>キンガク</t>
    </rPh>
    <phoneticPr fontId="5"/>
  </si>
  <si>
    <t>※Ｈ２７は構造適判件数が加味されていないことに注意</t>
    <rPh sb="5" eb="7">
      <t>コウゾウ</t>
    </rPh>
    <rPh sb="7" eb="9">
      <t>テキハン</t>
    </rPh>
    <rPh sb="9" eb="11">
      <t>ケンスウ</t>
    </rPh>
    <rPh sb="12" eb="14">
      <t>カミ</t>
    </rPh>
    <rPh sb="23" eb="25">
      <t>チュウイ</t>
    </rPh>
    <phoneticPr fontId="5"/>
  </si>
  <si>
    <t>※Ｈ２７と利用形態・建築士登録有無の条件を揃えて金額比較のこと</t>
    <rPh sb="5" eb="7">
      <t>リヨウ</t>
    </rPh>
    <rPh sb="7" eb="9">
      <t>ケイタイ</t>
    </rPh>
    <rPh sb="10" eb="13">
      <t>ケンチクシ</t>
    </rPh>
    <rPh sb="13" eb="15">
      <t>トウロク</t>
    </rPh>
    <rPh sb="15" eb="17">
      <t>ウム</t>
    </rPh>
    <rPh sb="18" eb="20">
      <t>ジョウケン</t>
    </rPh>
    <rPh sb="21" eb="22">
      <t>ソロ</t>
    </rPh>
    <rPh sb="24" eb="26">
      <t>キンガク</t>
    </rPh>
    <rPh sb="26" eb="28">
      <t>ヒカク</t>
    </rPh>
    <phoneticPr fontId="5"/>
  </si>
  <si>
    <t>小計と年額上限の金額のうち低い方</t>
    <rPh sb="0" eb="2">
      <t>ショウケイ</t>
    </rPh>
    <rPh sb="3" eb="5">
      <t>ネンガク</t>
    </rPh>
    <rPh sb="5" eb="7">
      <t>ジョウゲン</t>
    </rPh>
    <rPh sb="8" eb="10">
      <t>キンガク</t>
    </rPh>
    <rPh sb="13" eb="14">
      <t>ヒク</t>
    </rPh>
    <rPh sb="15" eb="16">
      <t>ホウ</t>
    </rPh>
    <phoneticPr fontId="5"/>
  </si>
  <si>
    <t>震災激甚被災地特例適用後　小計（税抜）</t>
    <rPh sb="13" eb="15">
      <t>ショウケイ</t>
    </rPh>
    <rPh sb="16" eb="17">
      <t>ゼイ</t>
    </rPh>
    <rPh sb="17" eb="18">
      <t>ヌ</t>
    </rPh>
    <phoneticPr fontId="5"/>
  </si>
  <si>
    <t>月額（税抜）</t>
    <rPh sb="0" eb="2">
      <t>ゲツガク</t>
    </rPh>
    <rPh sb="3" eb="4">
      <t>ゼイ</t>
    </rPh>
    <rPh sb="4" eb="5">
      <t>ヌ</t>
    </rPh>
    <phoneticPr fontId="5"/>
  </si>
  <si>
    <t>←この項目は手入力</t>
    <rPh sb="3" eb="5">
      <t>コウモク</t>
    </rPh>
    <rPh sb="6" eb="7">
      <t>テ</t>
    </rPh>
    <rPh sb="7" eb="9">
      <t>ニュウリョク</t>
    </rPh>
    <phoneticPr fontId="5"/>
  </si>
  <si>
    <t>見積金額には利用料の激甚被災地特例措置を適用しています。</t>
    <rPh sb="10" eb="12">
      <t>ゲキジン</t>
    </rPh>
    <rPh sb="12" eb="15">
      <t>ヒサイチ</t>
    </rPh>
    <rPh sb="15" eb="17">
      <t>トクレイ</t>
    </rPh>
    <phoneticPr fontId="5"/>
  </si>
  <si>
    <t>台帳Ｓ　：台帳登録閲覧システム
配信Ｓ　：通知・報告配信システム
建築士Ｓ：建築士・事務所登録閲覧システム</t>
    <rPh sb="0" eb="2">
      <t>ダイチョウ</t>
    </rPh>
    <rPh sb="5" eb="7">
      <t>ダイチョウ</t>
    </rPh>
    <rPh sb="7" eb="9">
      <t>トウロク</t>
    </rPh>
    <rPh sb="9" eb="11">
      <t>エツラン</t>
    </rPh>
    <rPh sb="16" eb="18">
      <t>ハイシン</t>
    </rPh>
    <rPh sb="21" eb="23">
      <t>ツウチ</t>
    </rPh>
    <rPh sb="24" eb="26">
      <t>ホウコク</t>
    </rPh>
    <rPh sb="26" eb="28">
      <t>ハイシン</t>
    </rPh>
    <rPh sb="33" eb="36">
      <t>ケンチクシ</t>
    </rPh>
    <rPh sb="38" eb="41">
      <t>ケンチクシ</t>
    </rPh>
    <rPh sb="42" eb="44">
      <t>ジム</t>
    </rPh>
    <rPh sb="44" eb="45">
      <t>ショ</t>
    </rPh>
    <rPh sb="45" eb="47">
      <t>トウロク</t>
    </rPh>
    <rPh sb="47" eb="49">
      <t>エツラン</t>
    </rPh>
    <phoneticPr fontId="5"/>
  </si>
  <si>
    <t>g</t>
    <phoneticPr fontId="5"/>
  </si>
  <si>
    <t>建築士・事務所登録閲覧システム
（照会）</t>
    <rPh sb="0" eb="3">
      <t>ケンチクシ</t>
    </rPh>
    <rPh sb="4" eb="6">
      <t>ジム</t>
    </rPh>
    <rPh sb="6" eb="7">
      <t>ショ</t>
    </rPh>
    <rPh sb="7" eb="9">
      <t>トウロク</t>
    </rPh>
    <rPh sb="9" eb="11">
      <t>エツラン</t>
    </rPh>
    <rPh sb="17" eb="19">
      <t>ショウカイ</t>
    </rPh>
    <phoneticPr fontId="5"/>
  </si>
  <si>
    <t>建築士・事務所登録閲覧システム
（登録）</t>
    <rPh sb="0" eb="3">
      <t>ケンチクシ</t>
    </rPh>
    <rPh sb="4" eb="6">
      <t>ジム</t>
    </rPh>
    <rPh sb="6" eb="7">
      <t>ショ</t>
    </rPh>
    <rPh sb="7" eb="9">
      <t>トウロク</t>
    </rPh>
    <rPh sb="9" eb="11">
      <t>エツラン</t>
    </rPh>
    <rPh sb="17" eb="19">
      <t>トウロク</t>
    </rPh>
    <phoneticPr fontId="5"/>
  </si>
  <si>
    <t>Ｃ：建築士Ｓ
　　（照会）</t>
    <rPh sb="2" eb="5">
      <t>ケンチクシ</t>
    </rPh>
    <rPh sb="10" eb="12">
      <t>ショウカイ</t>
    </rPh>
    <phoneticPr fontId="5"/>
  </si>
  <si>
    <t>C'：建築士Ｓ
　　（登録）</t>
    <rPh sb="11" eb="13">
      <t>トウロク</t>
    </rPh>
    <phoneticPr fontId="5"/>
  </si>
  <si>
    <t>E</t>
    <phoneticPr fontId="5"/>
  </si>
  <si>
    <t>※同一ビル内にて別フロアに移動し、短期間の内に元のフロアに戻ることを想定してます。</t>
    <rPh sb="1" eb="3">
      <t>ドウイツ</t>
    </rPh>
    <rPh sb="5" eb="6">
      <t>ナイ</t>
    </rPh>
    <rPh sb="8" eb="9">
      <t>ベツ</t>
    </rPh>
    <rPh sb="13" eb="15">
      <t>イドウ</t>
    </rPh>
    <rPh sb="17" eb="20">
      <t>タンキカン</t>
    </rPh>
    <rPh sb="21" eb="22">
      <t>ウチ</t>
    </rPh>
    <rPh sb="23" eb="24">
      <t>モト</t>
    </rPh>
    <rPh sb="29" eb="30">
      <t>モド</t>
    </rPh>
    <rPh sb="34" eb="36">
      <t>ソウテイ</t>
    </rPh>
    <phoneticPr fontId="5"/>
  </si>
  <si>
    <t>E</t>
    <phoneticPr fontId="5"/>
  </si>
  <si>
    <t>・同ビル内で別フロアに移動し、短期間内に元のフロアに戻ることが条件です。</t>
    <rPh sb="31" eb="33">
      <t>ジョウケン</t>
    </rPh>
    <phoneticPr fontId="5"/>
  </si>
  <si>
    <t>ほくと
→台帳Ｓ</t>
    <rPh sb="5" eb="7">
      <t>ダイチョウ</t>
    </rPh>
    <phoneticPr fontId="52"/>
  </si>
  <si>
    <t>庁内サーバの
セットアップ</t>
    <rPh sb="0" eb="2">
      <t>チョウナイ</t>
    </rPh>
    <phoneticPr fontId="5"/>
  </si>
  <si>
    <t>台帳Ｓ（県）
→台帳Ｓ（市）等</t>
    <rPh sb="0" eb="2">
      <t>ダイチョウ</t>
    </rPh>
    <rPh sb="4" eb="5">
      <t>ケン</t>
    </rPh>
    <rPh sb="8" eb="10">
      <t>ダイチョウ</t>
    </rPh>
    <rPh sb="12" eb="13">
      <t>シ</t>
    </rPh>
    <rPh sb="14" eb="15">
      <t>トウ</t>
    </rPh>
    <phoneticPr fontId="5"/>
  </si>
  <si>
    <t>庁内サーバの
引っ越し
（物理サーバ）</t>
    <rPh sb="0" eb="2">
      <t>チョウナイ</t>
    </rPh>
    <rPh sb="7" eb="8">
      <t>ヒ</t>
    </rPh>
    <rPh sb="9" eb="10">
      <t>コ</t>
    </rPh>
    <rPh sb="13" eb="15">
      <t>ブツリ</t>
    </rPh>
    <phoneticPr fontId="5"/>
  </si>
  <si>
    <t>庁内サーバの
引っ越し
（仮想サーバ）</t>
    <rPh sb="0" eb="2">
      <t>チョウナイ</t>
    </rPh>
    <rPh sb="7" eb="8">
      <t>ヒ</t>
    </rPh>
    <rPh sb="9" eb="10">
      <t>コ</t>
    </rPh>
    <rPh sb="13" eb="15">
      <t>カソウ</t>
    </rPh>
    <phoneticPr fontId="5"/>
  </si>
  <si>
    <t>庁内サーバから
ＩＤＣへの切り替え</t>
    <rPh sb="0" eb="2">
      <t>チョウナイ</t>
    </rPh>
    <rPh sb="13" eb="14">
      <t>キ</t>
    </rPh>
    <rPh sb="15" eb="16">
      <t>カ</t>
    </rPh>
    <phoneticPr fontId="5"/>
  </si>
  <si>
    <t>中間ファイルの投入
１回当り
xml・PDF共通</t>
    <rPh sb="0" eb="2">
      <t>チュウカン</t>
    </rPh>
    <rPh sb="7" eb="9">
      <t>トウニュウ</t>
    </rPh>
    <rPh sb="11" eb="12">
      <t>ロロ</t>
    </rPh>
    <rPh sb="12" eb="13">
      <t>アタ</t>
    </rPh>
    <rPh sb="22" eb="24">
      <t>キョウツウ</t>
    </rPh>
    <phoneticPr fontId="5"/>
  </si>
  <si>
    <t>Ｉ</t>
    <phoneticPr fontId="52"/>
  </si>
  <si>
    <t>ＩＤＣ一括投入
（中間ファイル）</t>
    <rPh sb="3" eb="5">
      <t>イッカツ</t>
    </rPh>
    <rPh sb="5" eb="7">
      <t>トウニュウ</t>
    </rPh>
    <rPh sb="9" eb="11">
      <t>チュウカン</t>
    </rPh>
    <phoneticPr fontId="52"/>
  </si>
  <si>
    <t>ＩＤＣ一括抽出
及び一括削除</t>
    <rPh sb="3" eb="5">
      <t>イッカツ</t>
    </rPh>
    <rPh sb="5" eb="7">
      <t>チュウシュツ</t>
    </rPh>
    <rPh sb="8" eb="10">
      <t>オヨ</t>
    </rPh>
    <rPh sb="10" eb="12">
      <t>イッカツ</t>
    </rPh>
    <rPh sb="12" eb="14">
      <t>サクジョ</t>
    </rPh>
    <phoneticPr fontId="52"/>
  </si>
  <si>
    <t>不要データの削除と
バックアップ</t>
    <rPh sb="0" eb="2">
      <t>フヨウ</t>
    </rPh>
    <rPh sb="6" eb="8">
      <t>サクジョ</t>
    </rPh>
    <phoneticPr fontId="5"/>
  </si>
  <si>
    <t>？何だったっけ</t>
    <rPh sb="1" eb="2">
      <t>ナン</t>
    </rPh>
    <phoneticPr fontId="5"/>
  </si>
  <si>
    <t>西東京市</t>
  </si>
  <si>
    <t>みどり市</t>
  </si>
  <si>
    <t>合同会社あんしん住宅検査センター</t>
  </si>
  <si>
    <t>一般社団法人大分県建築構造技術センター</t>
  </si>
  <si>
    <t>J</t>
    <phoneticPr fontId="52"/>
  </si>
  <si>
    <t>庁内ＳＶ抽出
新庁内ＳＶ投入
（道路Ｓ）</t>
    <rPh sb="16" eb="18">
      <t>ドウロ</t>
    </rPh>
    <phoneticPr fontId="52"/>
  </si>
  <si>
    <t>奈良県</t>
    <rPh sb="0" eb="3">
      <t>ナラケン</t>
    </rPh>
    <phoneticPr fontId="52"/>
  </si>
  <si>
    <t>サーバ設定（台帳）</t>
    <rPh sb="3" eb="5">
      <t>セッテイ</t>
    </rPh>
    <rPh sb="6" eb="8">
      <t>ダイチョウ</t>
    </rPh>
    <phoneticPr fontId="52"/>
  </si>
  <si>
    <t>サーバ設定（道路）</t>
    <rPh sb="3" eb="5">
      <t>セッテイ</t>
    </rPh>
    <rPh sb="6" eb="8">
      <t>ドウロ</t>
    </rPh>
    <phoneticPr fontId="52"/>
  </si>
  <si>
    <t>現地出張１</t>
    <phoneticPr fontId="5"/>
  </si>
  <si>
    <t>交通費</t>
    <rPh sb="0" eb="3">
      <t>コウツウヒ</t>
    </rPh>
    <phoneticPr fontId="5"/>
  </si>
  <si>
    <t>人回</t>
    <rPh sb="0" eb="1">
      <t>ニン</t>
    </rPh>
    <rPh sb="1" eb="2">
      <t>カイ</t>
    </rPh>
    <phoneticPr fontId="5"/>
  </si>
  <si>
    <t>宿泊費</t>
    <rPh sb="0" eb="3">
      <t>シュクハクヒ</t>
    </rPh>
    <phoneticPr fontId="5"/>
  </si>
  <si>
    <t>人泊</t>
    <rPh sb="0" eb="1">
      <t>ニン</t>
    </rPh>
    <rPh sb="1" eb="2">
      <t>パク</t>
    </rPh>
    <phoneticPr fontId="5"/>
  </si>
  <si>
    <t>現地出張2</t>
    <phoneticPr fontId="5"/>
  </si>
  <si>
    <t>式</t>
    <rPh sb="0" eb="1">
      <t>シキ</t>
    </rPh>
    <phoneticPr fontId="5"/>
  </si>
  <si>
    <t>小計</t>
    <phoneticPr fontId="5"/>
  </si>
  <si>
    <t>合計</t>
    <phoneticPr fontId="5"/>
  </si>
  <si>
    <t>業務委託金額の合計</t>
  </si>
  <si>
    <t>３．その他原価</t>
    <rPh sb="4" eb="5">
      <t>タ</t>
    </rPh>
    <rPh sb="5" eb="7">
      <t>ゲンカ</t>
    </rPh>
    <phoneticPr fontId="5"/>
  </si>
  <si>
    <t>単位</t>
    <rPh sb="0" eb="2">
      <t>タンイ</t>
    </rPh>
    <phoneticPr fontId="5"/>
  </si>
  <si>
    <t>人日</t>
    <rPh sb="0" eb="1">
      <t>ニン</t>
    </rPh>
    <rPh sb="1" eb="2">
      <t>ニチ</t>
    </rPh>
    <phoneticPr fontId="5"/>
  </si>
  <si>
    <t>　　　　　　　　　　　　　　　　　　　　　　　　　　　　　　　　　　　　　　東京都新宿区神楽坂一丁目１５番地</t>
    <rPh sb="38" eb="41">
      <t>トウキョウト</t>
    </rPh>
    <rPh sb="41" eb="44">
      <t>シンジュクク</t>
    </rPh>
    <rPh sb="44" eb="47">
      <t>カグラザカ</t>
    </rPh>
    <rPh sb="47" eb="50">
      <t>イッチョウメ</t>
    </rPh>
    <rPh sb="52" eb="54">
      <t>バンチ</t>
    </rPh>
    <phoneticPr fontId="5"/>
  </si>
  <si>
    <t>　　　　　　　　　　　　　　　　　　　　　　　　　　　　　　　　　　　　　　一般財団法人建築行政情報センター</t>
    <rPh sb="38" eb="40">
      <t>イッパン</t>
    </rPh>
    <rPh sb="40" eb="42">
      <t>ザイダン</t>
    </rPh>
    <rPh sb="42" eb="44">
      <t>ホウジン</t>
    </rPh>
    <rPh sb="44" eb="46">
      <t>ケンチク</t>
    </rPh>
    <rPh sb="46" eb="48">
      <t>ギョウセイ</t>
    </rPh>
    <rPh sb="48" eb="50">
      <t>ジョウホウ</t>
    </rPh>
    <phoneticPr fontId="5"/>
  </si>
  <si>
    <t>計</t>
    <phoneticPr fontId="5"/>
  </si>
  <si>
    <t>２．直接経費</t>
    <rPh sb="2" eb="4">
      <t>チョクセツ</t>
    </rPh>
    <rPh sb="4" eb="6">
      <t>ケイヒ</t>
    </rPh>
    <phoneticPr fontId="5"/>
  </si>
  <si>
    <t>式</t>
    <rPh sb="0" eb="1">
      <t>シキ</t>
    </rPh>
    <phoneticPr fontId="5"/>
  </si>
  <si>
    <t>小計</t>
    <phoneticPr fontId="5"/>
  </si>
  <si>
    <t>１～３</t>
    <phoneticPr fontId="5"/>
  </si>
  <si>
    <t>合計</t>
    <phoneticPr fontId="5"/>
  </si>
  <si>
    <t>１～４</t>
    <phoneticPr fontId="5"/>
  </si>
  <si>
    <t>調整</t>
    <phoneticPr fontId="5"/>
  </si>
  <si>
    <t>業務委託金額の合計</t>
    <phoneticPr fontId="5"/>
  </si>
  <si>
    <t>単位</t>
    <rPh sb="0" eb="2">
      <t>タンイ</t>
    </rPh>
    <phoneticPr fontId="5"/>
  </si>
  <si>
    <t>人日</t>
    <rPh sb="0" eb="1">
      <t>ニン</t>
    </rPh>
    <rPh sb="1" eb="2">
      <t>ニチ</t>
    </rPh>
    <phoneticPr fontId="5"/>
  </si>
  <si>
    <t>計</t>
    <phoneticPr fontId="5"/>
  </si>
  <si>
    <t>１．直接人件費</t>
    <rPh sb="2" eb="4">
      <t>チョクセツ</t>
    </rPh>
    <rPh sb="4" eb="7">
      <t>ジンケンヒ</t>
    </rPh>
    <phoneticPr fontId="5"/>
  </si>
  <si>
    <t>２．直接経費</t>
    <rPh sb="2" eb="4">
      <t>チョクセツ</t>
    </rPh>
    <rPh sb="4" eb="6">
      <t>ケイヒ</t>
    </rPh>
    <phoneticPr fontId="5"/>
  </si>
  <si>
    <t>小計</t>
    <phoneticPr fontId="5"/>
  </si>
  <si>
    <t>１～３</t>
  </si>
  <si>
    <t>１～３</t>
    <phoneticPr fontId="5"/>
  </si>
  <si>
    <t>式</t>
    <rPh sb="0" eb="1">
      <t>シキ</t>
    </rPh>
    <phoneticPr fontId="5"/>
  </si>
  <si>
    <t>合計</t>
    <phoneticPr fontId="5"/>
  </si>
  <si>
    <t>１～４</t>
    <phoneticPr fontId="5"/>
  </si>
  <si>
    <t>調整</t>
    <phoneticPr fontId="5"/>
  </si>
  <si>
    <t>　　　　　　　　　　　　　　　　　　　　　　　　　　　　　　　　　東京都新宿区神楽坂一丁目１５番地</t>
    <rPh sb="33" eb="36">
      <t>トウキョウト</t>
    </rPh>
    <rPh sb="36" eb="39">
      <t>シンジュクク</t>
    </rPh>
    <rPh sb="39" eb="42">
      <t>カグラザカ</t>
    </rPh>
    <rPh sb="42" eb="45">
      <t>イッチョウメ</t>
    </rPh>
    <rPh sb="47" eb="49">
      <t>バンチ</t>
    </rPh>
    <phoneticPr fontId="5"/>
  </si>
  <si>
    <t>　　　　　　　　　　　　　　　　　　　　　　　　　　　　　　　　　一般財団法人建築行政情報センター</t>
    <rPh sb="33" eb="35">
      <t>イッパン</t>
    </rPh>
    <rPh sb="35" eb="37">
      <t>ザイダン</t>
    </rPh>
    <rPh sb="37" eb="39">
      <t>ホウジン</t>
    </rPh>
    <rPh sb="39" eb="41">
      <t>ケンチク</t>
    </rPh>
    <rPh sb="41" eb="43">
      <t>ギョウセイ</t>
    </rPh>
    <rPh sb="43" eb="45">
      <t>ジョウホウ</t>
    </rPh>
    <phoneticPr fontId="5"/>
  </si>
  <si>
    <t>４．一般管理費等</t>
    <rPh sb="2" eb="7">
      <t>イッパンカンリヒ</t>
    </rPh>
    <rPh sb="7" eb="8">
      <t>トウ</t>
    </rPh>
    <phoneticPr fontId="5"/>
  </si>
  <si>
    <t>費目</t>
    <rPh sb="0" eb="2">
      <t>ヒモク</t>
    </rPh>
    <phoneticPr fontId="5"/>
  </si>
  <si>
    <t>２．契約期間</t>
  </si>
  <si>
    <t>３．見積金額</t>
  </si>
  <si>
    <t>下記のとおり御見積り申し上げます。</t>
  </si>
  <si>
    <t>　　　　　　　　　</t>
    <phoneticPr fontId="5"/>
  </si>
  <si>
    <t>　　別途お打ち合わせ</t>
    <phoneticPr fontId="5"/>
  </si>
  <si>
    <t>御　見　積　書</t>
    <phoneticPr fontId="5"/>
  </si>
  <si>
    <t>１～４</t>
    <phoneticPr fontId="5"/>
  </si>
  <si>
    <t>端数調整</t>
    <phoneticPr fontId="5"/>
  </si>
  <si>
    <t>　　　　　　　明　細　書</t>
    <phoneticPr fontId="5"/>
  </si>
  <si>
    <t>台帳登録閲覧システムデータ抽出業務委託の内訳</t>
    <rPh sb="0" eb="2">
      <t>ダイチョウ</t>
    </rPh>
    <rPh sb="2" eb="4">
      <t>トウロク</t>
    </rPh>
    <rPh sb="4" eb="6">
      <t>エツラン</t>
    </rPh>
    <rPh sb="13" eb="15">
      <t>チュウシュツ</t>
    </rPh>
    <rPh sb="15" eb="17">
      <t>ギョウム</t>
    </rPh>
    <rPh sb="17" eb="19">
      <t>イタク</t>
    </rPh>
    <rPh sb="20" eb="22">
      <t>ウチワケ</t>
    </rPh>
    <phoneticPr fontId="5"/>
  </si>
  <si>
    <t>台帳登録閲覧システム概要書データ抽出作業</t>
  </si>
  <si>
    <t>　　　　　　　　　　　　　　　　　　　　　　　　　　　　　　  　　東京都新宿区神楽坂一丁目１５番地</t>
    <rPh sb="34" eb="37">
      <t>トウキョウト</t>
    </rPh>
    <rPh sb="37" eb="40">
      <t>シンジュクク</t>
    </rPh>
    <rPh sb="40" eb="43">
      <t>カグラザカ</t>
    </rPh>
    <rPh sb="43" eb="46">
      <t>イッチョウメ</t>
    </rPh>
    <rPh sb="48" eb="50">
      <t>バンチ</t>
    </rPh>
    <phoneticPr fontId="5"/>
  </si>
  <si>
    <t>　　　　　　　　　　　　　　　　　　　　　　　　　　  　　　　　　一般財団法人建築行政情報センター</t>
    <rPh sb="34" eb="36">
      <t>イッパン</t>
    </rPh>
    <rPh sb="36" eb="38">
      <t>ザイダン</t>
    </rPh>
    <rPh sb="38" eb="40">
      <t>ホウジン</t>
    </rPh>
    <rPh sb="40" eb="42">
      <t>ケンチク</t>
    </rPh>
    <rPh sb="42" eb="44">
      <t>ギョウセイ</t>
    </rPh>
    <rPh sb="44" eb="46">
      <t>ジョウホウ</t>
    </rPh>
    <phoneticPr fontId="5"/>
  </si>
  <si>
    <t>　　　　　（うち消費税及び地方消費税の額</t>
    <phoneticPr fontId="5"/>
  </si>
  <si>
    <t>シー・アイ建築認証機構株式会社</t>
  </si>
  <si>
    <t>１～３小計×35/65※</t>
    <rPh sb="3" eb="5">
      <t>ショウケイ</t>
    </rPh>
    <phoneticPr fontId="5"/>
  </si>
  <si>
    <t>１～３小計×35/65※</t>
    <phoneticPr fontId="5"/>
  </si>
  <si>
    <t>利用期間：</t>
    <rPh sb="0" eb="2">
      <t>リヨウ</t>
    </rPh>
    <rPh sb="2" eb="4">
      <t>キカン</t>
    </rPh>
    <phoneticPr fontId="5"/>
  </si>
  <si>
    <t>税抜
利用料月額</t>
    <rPh sb="0" eb="1">
      <t>ゼイ</t>
    </rPh>
    <rPh sb="1" eb="2">
      <t>ヌ</t>
    </rPh>
    <rPh sb="3" eb="6">
      <t>リヨウリョウ</t>
    </rPh>
    <rPh sb="6" eb="8">
      <t>ゲツガク</t>
    </rPh>
    <phoneticPr fontId="5"/>
  </si>
  <si>
    <t>税込
利用料月額</t>
    <rPh sb="0" eb="2">
      <t>ゼイコミ</t>
    </rPh>
    <rPh sb="3" eb="6">
      <t>リヨウリョウ</t>
    </rPh>
    <rPh sb="6" eb="8">
      <t>ゲツガク</t>
    </rPh>
    <phoneticPr fontId="5"/>
  </si>
  <si>
    <t xml:space="preserve">
消費税</t>
    <rPh sb="1" eb="4">
      <t>ショウヒゼイ</t>
    </rPh>
    <phoneticPr fontId="5"/>
  </si>
  <si>
    <t>合計</t>
    <rPh sb="0" eb="2">
      <t>ゴウケイ</t>
    </rPh>
    <phoneticPr fontId="5"/>
  </si>
  <si>
    <t xml:space="preserve">
備考</t>
    <rPh sb="1" eb="3">
      <t>ビコウ</t>
    </rPh>
    <phoneticPr fontId="5"/>
  </si>
  <si>
    <t>税抜金額</t>
    <rPh sb="0" eb="1">
      <t>ゼイ</t>
    </rPh>
    <rPh sb="1" eb="2">
      <t>ヌ</t>
    </rPh>
    <rPh sb="2" eb="4">
      <t>キンガク</t>
    </rPh>
    <phoneticPr fontId="5"/>
  </si>
  <si>
    <t>利用開始月を加味した利用料年額</t>
    <rPh sb="0" eb="2">
      <t>リヨウ</t>
    </rPh>
    <rPh sb="2" eb="4">
      <t>カイシ</t>
    </rPh>
    <rPh sb="4" eb="5">
      <t>ゲツ</t>
    </rPh>
    <rPh sb="6" eb="8">
      <t>カミ</t>
    </rPh>
    <rPh sb="10" eb="13">
      <t>リヨウリョウ</t>
    </rPh>
    <rPh sb="13" eb="15">
      <t>ネンガク</t>
    </rPh>
    <phoneticPr fontId="5"/>
  </si>
  <si>
    <t>利用料月額（標準月）</t>
    <rPh sb="0" eb="3">
      <t>リヨウリョウ</t>
    </rPh>
    <rPh sb="3" eb="5">
      <t>ゲツガク</t>
    </rPh>
    <rPh sb="6" eb="8">
      <t>ヒョウジュン</t>
    </rPh>
    <rPh sb="8" eb="9">
      <t>ゲツ</t>
    </rPh>
    <phoneticPr fontId="5"/>
  </si>
  <si>
    <t>※印の数値：消費税課税の基準となる金額を示す</t>
    <rPh sb="1" eb="2">
      <t>シルシ</t>
    </rPh>
    <rPh sb="3" eb="5">
      <t>スウチ</t>
    </rPh>
    <rPh sb="6" eb="9">
      <t>ショウヒゼイ</t>
    </rPh>
    <rPh sb="9" eb="11">
      <t>カゼイ</t>
    </rPh>
    <rPh sb="12" eb="14">
      <t>キジュン</t>
    </rPh>
    <rPh sb="17" eb="19">
      <t>キンガク</t>
    </rPh>
    <rPh sb="20" eb="21">
      <t>シメ</t>
    </rPh>
    <phoneticPr fontId="5"/>
  </si>
  <si>
    <t>利用料年額（12ヶ月分）</t>
    <phoneticPr fontId="5"/>
  </si>
  <si>
    <t>１２か月分</t>
    <rPh sb="3" eb="4">
      <t>ゲツ</t>
    </rPh>
    <rPh sb="4" eb="5">
      <t>ブン</t>
    </rPh>
    <phoneticPr fontId="5"/>
  </si>
  <si>
    <t>利用料年額（12か月分）</t>
    <rPh sb="0" eb="3">
      <t>リヨウリョウ</t>
    </rPh>
    <rPh sb="3" eb="5">
      <t>ネンガク</t>
    </rPh>
    <rPh sb="9" eb="10">
      <t>ゲツ</t>
    </rPh>
    <phoneticPr fontId="5"/>
  </si>
  <si>
    <t>利用料年額（税抜）</t>
    <rPh sb="0" eb="3">
      <t>リヨウリョウ</t>
    </rPh>
    <rPh sb="3" eb="5">
      <t>ネンガク</t>
    </rPh>
    <rPh sb="6" eb="7">
      <t>ゼイ</t>
    </rPh>
    <rPh sb="7" eb="8">
      <t>ヌ</t>
    </rPh>
    <phoneticPr fontId="5"/>
  </si>
  <si>
    <t>利用料月額（税抜）</t>
    <rPh sb="0" eb="3">
      <t>リヨウリョウ</t>
    </rPh>
    <phoneticPr fontId="5"/>
  </si>
  <si>
    <t>標準月の金額（調整月が発生する場合あり）</t>
    <rPh sb="0" eb="2">
      <t>ヒョウジュン</t>
    </rPh>
    <rPh sb="2" eb="3">
      <t>ゲツ</t>
    </rPh>
    <rPh sb="4" eb="6">
      <t>キンガク</t>
    </rPh>
    <rPh sb="7" eb="9">
      <t>チョウセイ</t>
    </rPh>
    <rPh sb="9" eb="10">
      <t>ゲツ</t>
    </rPh>
    <rPh sb="11" eb="13">
      <t>ハッセイ</t>
    </rPh>
    <rPh sb="15" eb="17">
      <t>バアイ</t>
    </rPh>
    <phoneticPr fontId="5"/>
  </si>
  <si>
    <t>うち消費税</t>
    <rPh sb="2" eb="5">
      <t>ショウヒゼイ</t>
    </rPh>
    <phoneticPr fontId="5"/>
  </si>
  <si>
    <t>【月別明細】</t>
    <rPh sb="1" eb="3">
      <t>ツキベツ</t>
    </rPh>
    <rPh sb="3" eb="5">
      <t>メイサイ</t>
    </rPh>
    <phoneticPr fontId="5"/>
  </si>
  <si>
    <t>Ａ</t>
    <phoneticPr fontId="5"/>
  </si>
  <si>
    <t>Ｂ</t>
    <phoneticPr fontId="5"/>
  </si>
  <si>
    <t>Ｃ'</t>
    <phoneticPr fontId="5"/>
  </si>
  <si>
    <t>Ｄ</t>
    <phoneticPr fontId="5"/>
  </si>
  <si>
    <t>TEL03-5225-7706　E-MAIL:dbinfo@icba.or.jp</t>
    <phoneticPr fontId="5"/>
  </si>
  <si>
    <t>台帳登録閲覧システム</t>
  </si>
  <si>
    <t>利用料年額（12ヶ月分）</t>
  </si>
  <si>
    <t>←熊本県は、熊本地震・H30年度利用料の10％増に書き替えのこと</t>
    <rPh sb="1" eb="4">
      <t>クマモトケン</t>
    </rPh>
    <rPh sb="6" eb="8">
      <t>クマモト</t>
    </rPh>
    <rPh sb="8" eb="10">
      <t>ジシン</t>
    </rPh>
    <rPh sb="14" eb="16">
      <t>ネンド</t>
    </rPh>
    <rPh sb="16" eb="19">
      <t>リヨウリョウ</t>
    </rPh>
    <rPh sb="23" eb="24">
      <t>ゾウ</t>
    </rPh>
    <rPh sb="25" eb="26">
      <t>カ</t>
    </rPh>
    <rPh sb="27" eb="28">
      <t>カ</t>
    </rPh>
    <phoneticPr fontId="5"/>
  </si>
  <si>
    <t>税抜金額　激甚被災地特例措置適用</t>
    <rPh sb="0" eb="2">
      <t>ゼイヌキ</t>
    </rPh>
    <rPh sb="2" eb="4">
      <t>キンガク</t>
    </rPh>
    <rPh sb="5" eb="7">
      <t>ゲキジン</t>
    </rPh>
    <rPh sb="7" eb="10">
      <t>ヒサイチ</t>
    </rPh>
    <rPh sb="10" eb="12">
      <t>トクレイ</t>
    </rPh>
    <rPh sb="12" eb="14">
      <t>ソチ</t>
    </rPh>
    <rPh sb="14" eb="16">
      <t>テキヨウ</t>
    </rPh>
    <phoneticPr fontId="5"/>
  </si>
  <si>
    <t>１．各サブシステムに係る保守費（障害対応等）及びサポート費（問合せ対応等）を含みます。</t>
    <phoneticPr fontId="5"/>
  </si>
  <si>
    <t>月　額　（標準月）</t>
    <rPh sb="0" eb="1">
      <t>ツキ</t>
    </rPh>
    <rPh sb="2" eb="3">
      <t>ガク</t>
    </rPh>
    <rPh sb="5" eb="7">
      <t>ヒョウジュン</t>
    </rPh>
    <rPh sb="7" eb="8">
      <t>ゲツ</t>
    </rPh>
    <phoneticPr fontId="5"/>
  </si>
  <si>
    <t>４．本見積有効期限</t>
    <rPh sb="2" eb="5">
      <t>ホンミツ</t>
    </rPh>
    <rPh sb="5" eb="7">
      <t>ユウコウ</t>
    </rPh>
    <rPh sb="7" eb="9">
      <t>キゲン</t>
    </rPh>
    <phoneticPr fontId="5"/>
  </si>
  <si>
    <t>見積日より３か月</t>
    <rPh sb="0" eb="2">
      <t>ミツモリ</t>
    </rPh>
    <rPh sb="2" eb="3">
      <t>ヒ</t>
    </rPh>
    <rPh sb="7" eb="8">
      <t>ゲツ</t>
    </rPh>
    <phoneticPr fontId="5"/>
  </si>
  <si>
    <t>５．備　　　考</t>
    <rPh sb="2" eb="3">
      <t>ビン</t>
    </rPh>
    <rPh sb="6" eb="7">
      <t>コウ</t>
    </rPh>
    <phoneticPr fontId="5"/>
  </si>
  <si>
    <t>５．備　　　考</t>
    <phoneticPr fontId="5"/>
  </si>
  <si>
    <t>消費税率をご確認ください。（変更可能）</t>
    <rPh sb="0" eb="3">
      <t>ショウヒゼイ</t>
    </rPh>
    <rPh sb="3" eb="4">
      <t>リツ</t>
    </rPh>
    <rPh sb="6" eb="8">
      <t>カクニン</t>
    </rPh>
    <rPh sb="14" eb="16">
      <t>ヘンコウ</t>
    </rPh>
    <rPh sb="16" eb="18">
      <t>カノウ</t>
    </rPh>
    <phoneticPr fontId="5"/>
  </si>
  <si>
    <t>（消費税率）</t>
    <rPh sb="1" eb="4">
      <t>ショウヒゼイ</t>
    </rPh>
    <rPh sb="4" eb="5">
      <t>リツ</t>
    </rPh>
    <phoneticPr fontId="5"/>
  </si>
  <si>
    <t>消費税の１円未満は四捨五入</t>
    <phoneticPr fontId="5"/>
  </si>
  <si>
    <t>※熊本県は「平成３０年度」に書き替えること</t>
    <rPh sb="1" eb="4">
      <t>クマモトケン</t>
    </rPh>
    <rPh sb="6" eb="8">
      <t>ヘイセイ</t>
    </rPh>
    <rPh sb="10" eb="12">
      <t>ネンド</t>
    </rPh>
    <rPh sb="14" eb="15">
      <t>カ</t>
    </rPh>
    <rPh sb="16" eb="17">
      <t>カ</t>
    </rPh>
    <phoneticPr fontId="5"/>
  </si>
  <si>
    <t>支払有無</t>
    <rPh sb="0" eb="2">
      <t>シハライ</t>
    </rPh>
    <rPh sb="2" eb="4">
      <t>ウム</t>
    </rPh>
    <phoneticPr fontId="5"/>
  </si>
  <si>
    <t>開始月変換</t>
    <rPh sb="0" eb="2">
      <t>カイシ</t>
    </rPh>
    <rPh sb="2" eb="3">
      <t>ゲツ</t>
    </rPh>
    <rPh sb="3" eb="5">
      <t>ヘンカン</t>
    </rPh>
    <phoneticPr fontId="5"/>
  </si>
  <si>
    <t>支払月変換</t>
    <rPh sb="0" eb="2">
      <t>シハライ</t>
    </rPh>
    <rPh sb="2" eb="3">
      <t>ゲツ</t>
    </rPh>
    <rPh sb="3" eb="5">
      <t>ヘンカン</t>
    </rPh>
    <phoneticPr fontId="5"/>
  </si>
  <si>
    <t>開始月が支払月を超える場合0</t>
    <rPh sb="0" eb="2">
      <t>カイシ</t>
    </rPh>
    <rPh sb="2" eb="3">
      <t>ゲツ</t>
    </rPh>
    <rPh sb="4" eb="6">
      <t>シハライ</t>
    </rPh>
    <rPh sb="6" eb="7">
      <t>ゲツ</t>
    </rPh>
    <rPh sb="8" eb="9">
      <t>コ</t>
    </rPh>
    <rPh sb="11" eb="13">
      <t>バアイ</t>
    </rPh>
    <phoneticPr fontId="5"/>
  </si>
  <si>
    <t>税抜金額 １円未満は切捨、初回支払月で調整</t>
    <rPh sb="0" eb="1">
      <t>ゼイ</t>
    </rPh>
    <rPh sb="1" eb="2">
      <t>ヌ</t>
    </rPh>
    <rPh sb="2" eb="4">
      <t>キンガク</t>
    </rPh>
    <rPh sb="6" eb="7">
      <t>エン</t>
    </rPh>
    <rPh sb="7" eb="9">
      <t>ミマン</t>
    </rPh>
    <rPh sb="10" eb="11">
      <t>キ</t>
    </rPh>
    <rPh sb="11" eb="12">
      <t>ス</t>
    </rPh>
    <rPh sb="13" eb="15">
      <t>ショカイ</t>
    </rPh>
    <rPh sb="15" eb="17">
      <t>シハライ</t>
    </rPh>
    <rPh sb="17" eb="18">
      <t>ゲツ</t>
    </rPh>
    <rPh sb="19" eb="21">
      <t>チョウセイ</t>
    </rPh>
    <phoneticPr fontId="5"/>
  </si>
  <si>
    <t>※激甚被災地特例は新規契約がないため、</t>
    <rPh sb="1" eb="3">
      <t>ゲキジン</t>
    </rPh>
    <rPh sb="3" eb="6">
      <t>ヒサイチ</t>
    </rPh>
    <rPh sb="6" eb="8">
      <t>トクレイ</t>
    </rPh>
    <rPh sb="9" eb="11">
      <t>シンキ</t>
    </rPh>
    <rPh sb="11" eb="13">
      <t>ケイヤク</t>
    </rPh>
    <phoneticPr fontId="5"/>
  </si>
  <si>
    <t>　すべて４月利用開始なので左記は１２カ月間固定</t>
    <phoneticPr fontId="5"/>
  </si>
  <si>
    <t>〜</t>
    <phoneticPr fontId="5"/>
  </si>
  <si>
    <t>〜</t>
    <phoneticPr fontId="5"/>
  </si>
  <si>
    <t>※激甚被災地特例措置とは、東日本大震災の激甚被災地を所管する特定行政庁のうち、台帳登録閲覧システムを利用する特定行政庁を対象に、利用料の算定基礎である確認件数等の復興の影響による著増を考慮し、平成31～令和3年度の利用料を、平成27年度利用料の10％増を上限とする措置をいいます。</t>
    <rPh sb="1" eb="3">
      <t>ゲキジン</t>
    </rPh>
    <rPh sb="3" eb="6">
      <t>ヒサイチ</t>
    </rPh>
    <rPh sb="6" eb="8">
      <t>トクレイ</t>
    </rPh>
    <rPh sb="8" eb="10">
      <t>ソチ</t>
    </rPh>
    <rPh sb="13" eb="16">
      <t>ヒガシニホン</t>
    </rPh>
    <rPh sb="16" eb="19">
      <t>ダイシンサイ</t>
    </rPh>
    <rPh sb="20" eb="22">
      <t>ゲキジン</t>
    </rPh>
    <rPh sb="22" eb="25">
      <t>ヒサイチ</t>
    </rPh>
    <rPh sb="26" eb="28">
      <t>ショカン</t>
    </rPh>
    <rPh sb="30" eb="35">
      <t>トクテイギョウセイチョウ</t>
    </rPh>
    <rPh sb="39" eb="41">
      <t>ダイチョウ</t>
    </rPh>
    <rPh sb="41" eb="43">
      <t>トウロク</t>
    </rPh>
    <rPh sb="43" eb="45">
      <t>エツラン</t>
    </rPh>
    <rPh sb="50" eb="52">
      <t>リヨウ</t>
    </rPh>
    <rPh sb="54" eb="59">
      <t>トクテイギョウセイチョウ</t>
    </rPh>
    <rPh sb="60" eb="62">
      <t>タイショウ</t>
    </rPh>
    <rPh sb="64" eb="67">
      <t>リヨウリョウ</t>
    </rPh>
    <rPh sb="68" eb="70">
      <t>サンテイ</t>
    </rPh>
    <rPh sb="70" eb="72">
      <t>キソ</t>
    </rPh>
    <rPh sb="75" eb="77">
      <t>カクニン</t>
    </rPh>
    <rPh sb="77" eb="79">
      <t>ケンスウ</t>
    </rPh>
    <rPh sb="79" eb="80">
      <t>トウ</t>
    </rPh>
    <rPh sb="89" eb="91">
      <t>チョゾウ</t>
    </rPh>
    <rPh sb="92" eb="94">
      <t>コウリョ</t>
    </rPh>
    <rPh sb="96" eb="98">
      <t>ヘイセイ</t>
    </rPh>
    <rPh sb="101" eb="103">
      <t>レイワ</t>
    </rPh>
    <rPh sb="104" eb="106">
      <t>ネンド</t>
    </rPh>
    <rPh sb="107" eb="110">
      <t>リヨウリョウ</t>
    </rPh>
    <rPh sb="112" eb="114">
      <t>ヘイセイ</t>
    </rPh>
    <rPh sb="116" eb="118">
      <t>ネンド</t>
    </rPh>
    <rPh sb="118" eb="121">
      <t>リヨウリョウ</t>
    </rPh>
    <rPh sb="125" eb="126">
      <t>ゾウ</t>
    </rPh>
    <rPh sb="127" eb="129">
      <t>ジョウゲン</t>
    </rPh>
    <rPh sb="132" eb="134">
      <t>ソチ</t>
    </rPh>
    <phoneticPr fontId="5"/>
  </si>
  <si>
    <t>平成３１～令和３年度　年額上限（税抜）</t>
    <rPh sb="5" eb="7">
      <t>レイワ</t>
    </rPh>
    <rPh sb="13" eb="15">
      <t>ジョウゲン</t>
    </rPh>
    <rPh sb="16" eb="18">
      <t>ゼイヌ</t>
    </rPh>
    <phoneticPr fontId="5"/>
  </si>
  <si>
    <t>　　　　　　　　　　　　　　　　　　　　　　　　　　　　　　　　　　　　理事長　　後　藤　　隆　之　　　　　　　</t>
    <rPh sb="36" eb="39">
      <t>リジチョウ</t>
    </rPh>
    <phoneticPr fontId="5"/>
  </si>
  <si>
    <t>　　　　　　　　　　　　　　　　　　　　　　　　　　　　　　　理 事 長　　　後　藤　　隆　之　　　　　　</t>
    <phoneticPr fontId="5"/>
  </si>
  <si>
    <t>　　　　　　　　　　　　　　　　　　　　　　　　　　　　　　　理 事 長　　　後　藤　　隆　之　　　　　　　</t>
    <phoneticPr fontId="5"/>
  </si>
  <si>
    <t>　　　　　　　　　　　　　　　　　　　　　　　　　　　　　　　　　　　　　　　　理 事 長　　　後　藤　　隆　之</t>
    <phoneticPr fontId="5"/>
  </si>
  <si>
    <t>　　　　　　　　　　　　　　　　　　　　　　　　　　　　　　　　  　  　理 事 長　　　後藤　隆之</t>
    <rPh sb="46" eb="48">
      <t>ゴトウ</t>
    </rPh>
    <rPh sb="49" eb="51">
      <t>タカユキ</t>
    </rPh>
    <phoneticPr fontId="5"/>
  </si>
  <si>
    <t>　　　　　　　　　　　　　　　　　　　　　　　　　　　　　　　　　　　　　理 事 長　　後　藤　　隆　之</t>
    <phoneticPr fontId="5"/>
  </si>
  <si>
    <t>　　　　　　　　　　　　　　　　　　　　　　　　　　　　　　　理 事 長　　　後　藤　　隆　之</t>
    <phoneticPr fontId="5"/>
  </si>
  <si>
    <t>H29</t>
  </si>
  <si>
    <t>H30</t>
  </si>
  <si>
    <t>R01</t>
  </si>
  <si>
    <t>R02</t>
    <phoneticPr fontId="5"/>
  </si>
  <si>
    <t>建登単独見積の別</t>
    <rPh sb="0" eb="1">
      <t>ケン</t>
    </rPh>
    <rPh sb="1" eb="2">
      <t>ノボル</t>
    </rPh>
    <rPh sb="2" eb="4">
      <t>タンドク</t>
    </rPh>
    <rPh sb="4" eb="6">
      <t>ミツモリ</t>
    </rPh>
    <rPh sb="7" eb="8">
      <t>ベツ</t>
    </rPh>
    <phoneticPr fontId="5"/>
  </si>
  <si>
    <t>株式会社サッコウケン</t>
  </si>
  <si>
    <t>公益財団法人沖縄県建設技術センター</t>
  </si>
  <si>
    <t>アスコ適判株式会社</t>
  </si>
  <si>
    <t>７</t>
    <phoneticPr fontId="5"/>
  </si>
  <si>
    <t>地図Ｓを利用しますか。ご利用の場合は一覧より選択してください。</t>
    <rPh sb="0" eb="2">
      <t>チズ</t>
    </rPh>
    <phoneticPr fontId="5"/>
  </si>
  <si>
    <t>９</t>
    <phoneticPr fontId="5"/>
  </si>
  <si>
    <t>補足
・地図Ｓ利用に先立ち、初期設定費等が必要です。詳細は「導入の手引（地図システム編）」をご参照ください。</t>
    <rPh sb="0" eb="2">
      <t>ホソク</t>
    </rPh>
    <rPh sb="4" eb="6">
      <t>チズ</t>
    </rPh>
    <rPh sb="7" eb="9">
      <t>リヨウ</t>
    </rPh>
    <rPh sb="10" eb="12">
      <t>サキダ</t>
    </rPh>
    <rPh sb="14" eb="16">
      <t>ショキ</t>
    </rPh>
    <rPh sb="16" eb="18">
      <t>セッテイ</t>
    </rPh>
    <rPh sb="18" eb="19">
      <t>ヒ</t>
    </rPh>
    <rPh sb="19" eb="20">
      <t>トウ</t>
    </rPh>
    <rPh sb="21" eb="23">
      <t>ヒツヨウ</t>
    </rPh>
    <rPh sb="26" eb="28">
      <t>ショウサイ</t>
    </rPh>
    <rPh sb="30" eb="32">
      <t>ドウニュウ</t>
    </rPh>
    <rPh sb="33" eb="35">
      <t>テビキ</t>
    </rPh>
    <rPh sb="36" eb="38">
      <t>チズ</t>
    </rPh>
    <rPh sb="42" eb="43">
      <t>ヘン</t>
    </rPh>
    <rPh sb="47" eb="49">
      <t>サンショウ</t>
    </rPh>
    <phoneticPr fontId="5"/>
  </si>
  <si>
    <t xml:space="preserve">法令ＤＢ：法令・大臣認定データベース
地図Ｓ　：建築行政地図情報システム
</t>
    <rPh sb="0" eb="2">
      <t>ホウレイ</t>
    </rPh>
    <rPh sb="5" eb="7">
      <t>ホウレイ</t>
    </rPh>
    <rPh sb="8" eb="10">
      <t>ダイジン</t>
    </rPh>
    <rPh sb="10" eb="12">
      <t>ニンテイ</t>
    </rPh>
    <rPh sb="19" eb="21">
      <t>チズ</t>
    </rPh>
    <rPh sb="24" eb="26">
      <t>ケンチク</t>
    </rPh>
    <rPh sb="26" eb="28">
      <t>ギョウセイ</t>
    </rPh>
    <rPh sb="28" eb="30">
      <t>チズ</t>
    </rPh>
    <rPh sb="30" eb="32">
      <t>ジョウホウ</t>
    </rPh>
    <phoneticPr fontId="5"/>
  </si>
  <si>
    <t>※利①利②以外の見積（ＩＣＢＡ内部使用）</t>
    <rPh sb="1" eb="3">
      <t>リイチ</t>
    </rPh>
    <rPh sb="3" eb="5">
      <t>リニ</t>
    </rPh>
    <rPh sb="5" eb="7">
      <t>イガイ</t>
    </rPh>
    <rPh sb="8" eb="10">
      <t>ミツモリ</t>
    </rPh>
    <rPh sb="15" eb="17">
      <t>ナイブ</t>
    </rPh>
    <rPh sb="17" eb="19">
      <t>シヨウ</t>
    </rPh>
    <phoneticPr fontId="5"/>
  </si>
  <si>
    <t>法令DB</t>
    <rPh sb="0" eb="2">
      <t>ホウレイ</t>
    </rPh>
    <phoneticPr fontId="5"/>
  </si>
  <si>
    <t>m</t>
    <phoneticPr fontId="5"/>
  </si>
  <si>
    <t>n</t>
    <phoneticPr fontId="5"/>
  </si>
  <si>
    <t>(d)+(f)+(g)+(h)+(j)+(m)</t>
    <phoneticPr fontId="5"/>
  </si>
  <si>
    <t>地図</t>
    <rPh sb="0" eb="2">
      <t>チズ</t>
    </rPh>
    <phoneticPr fontId="5"/>
  </si>
  <si>
    <t>建築物</t>
    <rPh sb="0" eb="3">
      <t>ケンチクブツ</t>
    </rPh>
    <phoneticPr fontId="5"/>
  </si>
  <si>
    <t>建築物＋道路</t>
    <rPh sb="0" eb="3">
      <t>ケンチクブツ</t>
    </rPh>
    <rPh sb="4" eb="6">
      <t>ドウロ</t>
    </rPh>
    <phoneticPr fontId="5"/>
  </si>
  <si>
    <t>※オプション価格設定予定欄</t>
    <rPh sb="6" eb="8">
      <t>カカク</t>
    </rPh>
    <rPh sb="8" eb="10">
      <t>セッテイ</t>
    </rPh>
    <rPh sb="10" eb="12">
      <t>ヨテイ</t>
    </rPh>
    <rPh sb="12" eb="13">
      <t>ラン</t>
    </rPh>
    <phoneticPr fontId="5"/>
  </si>
  <si>
    <t>Ｅ</t>
    <phoneticPr fontId="5"/>
  </si>
  <si>
    <t>Ｅ：地図Ｓ</t>
    <rPh sb="2" eb="4">
      <t>チズ</t>
    </rPh>
    <phoneticPr fontId="5"/>
  </si>
  <si>
    <t>令和５年度新規利用</t>
    <rPh sb="0" eb="1">
      <t>レイ</t>
    </rPh>
    <rPh sb="1" eb="2">
      <t>カズ</t>
    </rPh>
    <rPh sb="3" eb="5">
      <t>ネド</t>
    </rPh>
    <rPh sb="5" eb="7">
      <t>シンキ</t>
    </rPh>
    <rPh sb="7" eb="9">
      <t>リヨウ</t>
    </rPh>
    <phoneticPr fontId="5"/>
  </si>
  <si>
    <t>令和５年度継続利用</t>
    <rPh sb="0" eb="2">
      <t>レイワ</t>
    </rPh>
    <rPh sb="3" eb="5">
      <t>ネンド</t>
    </rPh>
    <rPh sb="5" eb="7">
      <t>ケイゾク</t>
    </rPh>
    <rPh sb="7" eb="9">
      <t>リヨウ</t>
    </rPh>
    <phoneticPr fontId="5"/>
  </si>
  <si>
    <t>小平市</t>
  </si>
  <si>
    <t>R03</t>
    <phoneticPr fontId="5"/>
  </si>
  <si>
    <t>６．お支払い方法についてはご相談に応じます。</t>
    <rPh sb="3" eb="5">
      <t>シハラ</t>
    </rPh>
    <rPh sb="6" eb="8">
      <t>ホウホウ</t>
    </rPh>
    <rPh sb="14" eb="16">
      <t>ソウダン</t>
    </rPh>
    <rPh sb="17" eb="18">
      <t>オウ</t>
    </rPh>
    <phoneticPr fontId="5"/>
  </si>
  <si>
    <t>利用料の見直しについては、建築確認件数等に応じて３年度毎に行うこととしており、
令和４年度が見直し年度に当たりますが、令和７年度まで見送ることとしました。</t>
    <rPh sb="0" eb="3">
      <t>リヨウリョウ</t>
    </rPh>
    <rPh sb="4" eb="6">
      <t>ミナオ</t>
    </rPh>
    <rPh sb="13" eb="15">
      <t>ケンチク</t>
    </rPh>
    <rPh sb="15" eb="17">
      <t>カクニン</t>
    </rPh>
    <rPh sb="17" eb="19">
      <t>ケンスウ</t>
    </rPh>
    <rPh sb="19" eb="20">
      <t>トウ</t>
    </rPh>
    <rPh sb="21" eb="22">
      <t>オウ</t>
    </rPh>
    <rPh sb="25" eb="27">
      <t>ネンド</t>
    </rPh>
    <rPh sb="27" eb="28">
      <t>ゴト</t>
    </rPh>
    <rPh sb="29" eb="30">
      <t>オコナ</t>
    </rPh>
    <rPh sb="40" eb="42">
      <t>レイワ</t>
    </rPh>
    <rPh sb="43" eb="45">
      <t>ネンド</t>
    </rPh>
    <rPh sb="46" eb="48">
      <t>ミナオ</t>
    </rPh>
    <rPh sb="49" eb="51">
      <t>ネンド</t>
    </rPh>
    <rPh sb="52" eb="53">
      <t>ア</t>
    </rPh>
    <rPh sb="59" eb="61">
      <t>レイワ</t>
    </rPh>
    <rPh sb="62" eb="64">
      <t>ネンド</t>
    </rPh>
    <rPh sb="66" eb="68">
      <t>ミオク</t>
    </rPh>
    <phoneticPr fontId="5"/>
  </si>
  <si>
    <t>従って、上記サブシステムを利用継続する場合、令和４年度から令和６年度までの利用料は、
令和３年度と同額になります。</t>
    <rPh sb="0" eb="1">
      <t>シタガ</t>
    </rPh>
    <rPh sb="4" eb="6">
      <t>ジョウキ</t>
    </rPh>
    <rPh sb="13" eb="15">
      <t>リヨウ</t>
    </rPh>
    <rPh sb="15" eb="17">
      <t>ケイゾク</t>
    </rPh>
    <rPh sb="19" eb="21">
      <t>バアイ</t>
    </rPh>
    <rPh sb="22" eb="24">
      <t>レイワ</t>
    </rPh>
    <rPh sb="25" eb="27">
      <t>ネンド</t>
    </rPh>
    <rPh sb="29" eb="31">
      <t>レイワ</t>
    </rPh>
    <rPh sb="32" eb="34">
      <t>ネンド</t>
    </rPh>
    <rPh sb="37" eb="40">
      <t>リヨウリョウ</t>
    </rPh>
    <rPh sb="43" eb="45">
      <t>レイワ</t>
    </rPh>
    <rPh sb="46" eb="48">
      <t>ネンド</t>
    </rPh>
    <rPh sb="49" eb="51">
      <t>ドウガク</t>
    </rPh>
    <phoneticPr fontId="5"/>
  </si>
  <si>
    <t>なお、利用料については「利用開始」又は「見直し」年度の２年度前の建築確認件数、
報告受理件数又は構造計算適合性判定件数に応じた定額と単価によって算定します。</t>
    <phoneticPr fontId="5"/>
  </si>
  <si>
    <t>５．備　　　考</t>
    <rPh sb="2" eb="3">
      <t>ビ</t>
    </rPh>
    <rPh sb="6" eb="7">
      <t>コウ</t>
    </rPh>
    <phoneticPr fontId="5"/>
  </si>
  <si>
    <t>4年度利用契約に対応</t>
    <rPh sb="1" eb="3">
      <t>ネンド</t>
    </rPh>
    <rPh sb="3" eb="5">
      <t>リヨウ</t>
    </rPh>
    <rPh sb="5" eb="7">
      <t>ケイヤク</t>
    </rPh>
    <rPh sb="8" eb="10">
      <t>タイオウ</t>
    </rPh>
    <phoneticPr fontId="5"/>
  </si>
  <si>
    <t>一部指定確認検査機関の指定区分修正</t>
    <rPh sb="0" eb="2">
      <t>イチブ</t>
    </rPh>
    <rPh sb="2" eb="4">
      <t>シテイ</t>
    </rPh>
    <rPh sb="4" eb="6">
      <t>カクニン</t>
    </rPh>
    <rPh sb="6" eb="8">
      <t>ケンサ</t>
    </rPh>
    <rPh sb="8" eb="10">
      <t>キカン</t>
    </rPh>
    <rPh sb="11" eb="13">
      <t>シテイ</t>
    </rPh>
    <rPh sb="13" eb="15">
      <t>クブン</t>
    </rPh>
    <rPh sb="15" eb="17">
      <t>シュウセイ</t>
    </rPh>
    <phoneticPr fontId="5"/>
  </si>
  <si>
    <t>府中市の区分を４条１項に変更</t>
    <rPh sb="0" eb="3">
      <t>フチュウシ</t>
    </rPh>
    <rPh sb="4" eb="6">
      <t>クブン</t>
    </rPh>
    <rPh sb="8" eb="9">
      <t>ジョウ</t>
    </rPh>
    <rPh sb="10" eb="11">
      <t>コウ</t>
    </rPh>
    <rPh sb="12" eb="14">
      <t>ヘンコウ</t>
    </rPh>
    <phoneticPr fontId="5"/>
  </si>
  <si>
    <t>４条１項設置市</t>
    <phoneticPr fontId="5"/>
  </si>
  <si>
    <t>令和６年度新規利用</t>
    <rPh sb="0" eb="1">
      <t>レイ</t>
    </rPh>
    <rPh sb="1" eb="2">
      <t>カズ</t>
    </rPh>
    <rPh sb="3" eb="5">
      <t>ネド</t>
    </rPh>
    <rPh sb="5" eb="7">
      <t>シンキ</t>
    </rPh>
    <rPh sb="7" eb="9">
      <t>リヨウ</t>
    </rPh>
    <phoneticPr fontId="5"/>
  </si>
  <si>
    <t>令和６年度継続利用</t>
    <rPh sb="0" eb="2">
      <t>レイワ</t>
    </rPh>
    <rPh sb="3" eb="5">
      <t>ネンド</t>
    </rPh>
    <rPh sb="5" eb="7">
      <t>ケイゾク</t>
    </rPh>
    <rPh sb="7" eb="9">
      <t>リヨウ</t>
    </rPh>
    <phoneticPr fontId="5"/>
  </si>
  <si>
    <t>R05</t>
    <phoneticPr fontId="5"/>
  </si>
  <si>
    <t>建築物＋建築物Web公開</t>
    <rPh sb="0" eb="3">
      <t>ケンチクブツ</t>
    </rPh>
    <rPh sb="4" eb="7">
      <t>ケンチクブツ</t>
    </rPh>
    <rPh sb="10" eb="12">
      <t>コウカイ</t>
    </rPh>
    <phoneticPr fontId="5"/>
  </si>
  <si>
    <t>建築物＋道路＋道路Web公開</t>
    <rPh sb="7" eb="9">
      <t>ドウロ</t>
    </rPh>
    <phoneticPr fontId="5"/>
  </si>
  <si>
    <t>建築物＋建築物Web公開＋道路</t>
    <rPh sb="13" eb="15">
      <t>ドウロ</t>
    </rPh>
    <phoneticPr fontId="5"/>
  </si>
  <si>
    <t>建築物＋建築物Web公開＋道路＋道路Web公開</t>
    <phoneticPr fontId="5"/>
  </si>
  <si>
    <t>※士会・事務所協会が費用負担しない都道府県のみ
導入の手引p22の別表６建築士Ｓ（登録）の利用料を入力してください。</t>
    <rPh sb="1" eb="3">
      <t>シカイ</t>
    </rPh>
    <rPh sb="4" eb="6">
      <t>ジム</t>
    </rPh>
    <rPh sb="6" eb="7">
      <t>ショ</t>
    </rPh>
    <rPh sb="7" eb="9">
      <t>キョウカイ</t>
    </rPh>
    <rPh sb="10" eb="12">
      <t>ヒヨウ</t>
    </rPh>
    <rPh sb="12" eb="14">
      <t>フタン</t>
    </rPh>
    <rPh sb="17" eb="21">
      <t>トドウフケン</t>
    </rPh>
    <rPh sb="24" eb="26">
      <t>ドウニュウ</t>
    </rPh>
    <rPh sb="27" eb="29">
      <t>テビ</t>
    </rPh>
    <rPh sb="33" eb="35">
      <t>ベッピョウ</t>
    </rPh>
    <rPh sb="36" eb="39">
      <t>ケンチクシ</t>
    </rPh>
    <rPh sb="41" eb="43">
      <t>トウロク</t>
    </rPh>
    <rPh sb="45" eb="48">
      <t>リヨウリョウ</t>
    </rPh>
    <rPh sb="49" eb="51">
      <t>ニュウリョク</t>
    </rPh>
    <phoneticPr fontId="5"/>
  </si>
  <si>
    <t>台帳登録閲覧システムデータ一括削除業務委託</t>
  </si>
  <si>
    <t>ＩＣＢＡ設置回線敷設工事</t>
  </si>
  <si>
    <t>ＩＣＢＡ設置回線敷設工事（再敷設）</t>
    <rPh sb="6" eb="8">
      <t>カイセン</t>
    </rPh>
    <rPh sb="8" eb="10">
      <t>フセツ</t>
    </rPh>
    <rPh sb="10" eb="12">
      <t>コウジ</t>
    </rPh>
    <rPh sb="13" eb="14">
      <t>サイ</t>
    </rPh>
    <rPh sb="14" eb="16">
      <t>フセツ</t>
    </rPh>
    <phoneticPr fontId="5"/>
  </si>
  <si>
    <t>ＩＣＢＡ設置回線用ルータ再設定作業</t>
    <rPh sb="6" eb="8">
      <t>カイセン</t>
    </rPh>
    <rPh sb="8" eb="9">
      <t>ヨウ</t>
    </rPh>
    <rPh sb="12" eb="13">
      <t>サイ</t>
    </rPh>
    <rPh sb="13" eb="15">
      <t>セッテイ</t>
    </rPh>
    <rPh sb="15" eb="17">
      <t>サギョウ</t>
    </rPh>
    <phoneticPr fontId="5"/>
  </si>
  <si>
    <t>ＩＣＢＡ設置回線敷設工事　</t>
    <rPh sb="6" eb="8">
      <t>カイセン</t>
    </rPh>
    <rPh sb="8" eb="10">
      <t>フセツ</t>
    </rPh>
    <rPh sb="10" eb="12">
      <t>コウジ</t>
    </rPh>
    <phoneticPr fontId="5"/>
  </si>
  <si>
    <t>ＩＣＢＡ設置回線敷設工事（再敷設及び復旧工事）</t>
    <rPh sb="6" eb="8">
      <t>カイセン</t>
    </rPh>
    <rPh sb="8" eb="10">
      <t>フセツ</t>
    </rPh>
    <rPh sb="10" eb="12">
      <t>コウジ</t>
    </rPh>
    <rPh sb="13" eb="14">
      <t>サイ</t>
    </rPh>
    <rPh sb="14" eb="16">
      <t>フセツ</t>
    </rPh>
    <rPh sb="16" eb="17">
      <t>オヨ</t>
    </rPh>
    <rPh sb="18" eb="20">
      <t>フッキュウ</t>
    </rPh>
    <rPh sb="20" eb="22">
      <t>コウジ</t>
    </rPh>
    <phoneticPr fontId="5"/>
  </si>
  <si>
    <t>ＩＣＢＡ設置回線敷設工事の内訳</t>
    <rPh sb="6" eb="8">
      <t>カイセン</t>
    </rPh>
    <rPh sb="8" eb="10">
      <t>フセツ</t>
    </rPh>
    <rPh sb="10" eb="12">
      <t>コウジ</t>
    </rPh>
    <rPh sb="13" eb="15">
      <t>ウチワケ</t>
    </rPh>
    <phoneticPr fontId="5"/>
  </si>
  <si>
    <t>ＩＣＢＡ設置回線利用料</t>
    <rPh sb="6" eb="8">
      <t>カイセン</t>
    </rPh>
    <rPh sb="8" eb="10">
      <t>リヨウ</t>
    </rPh>
    <rPh sb="10" eb="11">
      <t>リョウ</t>
    </rPh>
    <phoneticPr fontId="5"/>
  </si>
  <si>
    <t>ＩＣＢＡ設置回線利用料の内訳</t>
    <rPh sb="6" eb="8">
      <t>カイセン</t>
    </rPh>
    <rPh sb="8" eb="10">
      <t>リヨウ</t>
    </rPh>
    <rPh sb="10" eb="11">
      <t>リョウ</t>
    </rPh>
    <rPh sb="12" eb="14">
      <t>ウチワケ</t>
    </rPh>
    <phoneticPr fontId="5"/>
  </si>
  <si>
    <t>１．ＩＣＢＡ設置回線</t>
    <rPh sb="8" eb="10">
      <t>カイセン</t>
    </rPh>
    <phoneticPr fontId="5"/>
  </si>
  <si>
    <t>令和5年度～令和6年度の料金算定用に更新、・余市町、釧路町、滝川市を限特から排除、・地図システムの「建築物WEB公開」機能の料金設定追加、・IP-VPN回線→ICBA設置回線に修正、・R5のICBA積算基準単価とし、各シートの「数量」（=人日）を、大幅な端数調整とならないよう調整、　→「移管・削除」シートの"一括削除"計算方法を修正、　→「V敷設」シートの数量計算方法変更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</si>
</sst>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quot;¥&quot;\-#,##0"/>
    <numFmt numFmtId="41" formatCode="_ * #,##0_ ;_ * \-#,##0_ ;_ * &quot;-&quot;_ ;_ @_ "/>
    <numFmt numFmtId="176" formatCode="@&quot;　様&quot;"/>
    <numFmt numFmtId="177" formatCode="\(@\)"/>
    <numFmt numFmtId="178" formatCode="#,###&quot;件&quot;"/>
    <numFmt numFmtId="179" formatCode="#,##0&quot;件&quot;"/>
    <numFmt numFmtId="180" formatCode="&quot;(n) &quot;#,##0"/>
    <numFmt numFmtId="181" formatCode="&quot;(m) &quot;#,##0"/>
    <numFmt numFmtId="182" formatCode="#,##0_ "/>
    <numFmt numFmtId="183" formatCode="0.00_ "/>
    <numFmt numFmtId="184" formatCode="&quot;(h) &quot;#,##0"/>
    <numFmt numFmtId="185" formatCode="#,##0_ ;[Red]\-#,##0\ "/>
    <numFmt numFmtId="186" formatCode="#,##0;&quot;▲ &quot;#,##0_ "/>
    <numFmt numFmtId="187" formatCode="&quot;金&quot;#,##0"/>
    <numFmt numFmtId="188" formatCode="&quot;(j) &quot;#,##0"/>
    <numFmt numFmtId="189" formatCode="&quot;(e) &quot;#,##0"/>
    <numFmt numFmtId="190" formatCode="#,##0_);[Red]\(#,##0\)"/>
    <numFmt numFmtId="191" formatCode="[$-411]ge/mm/dd"/>
    <numFmt numFmtId="192" formatCode="0.00_);[Red]\(0.00\)"/>
    <numFmt numFmtId="193" formatCode="&quot;(d) &quot;#,##0"/>
    <numFmt numFmtId="194" formatCode="&quot;(g) &quot;#,##0"/>
    <numFmt numFmtId="195" formatCode="&quot;*(f) &quot;#,##0"/>
    <numFmt numFmtId="196" formatCode="&quot;(b) &quot;#,##0"/>
    <numFmt numFmtId="197" formatCode="\(\b\)\ @"/>
    <numFmt numFmtId="198" formatCode="0_);[Red]\(0\)"/>
    <numFmt numFmtId="199" formatCode="0&quot;月&quot;&quot;よ&quot;&quot;り&quot;&quot;利&quot;&quot;用&quot;&quot;予&quot;&quot;定&quot;"/>
    <numFmt numFmtId="200" formatCode="0&quot;月より利用予定&quot;"/>
    <numFmt numFmtId="201" formatCode="&quot;平成&quot;0&quot;年度新規利用&quot;"/>
    <numFmt numFmtId="202" formatCode="&quot;平成&quot;0&quot;年度利用契約用&quot;"/>
    <numFmt numFmtId="203" formatCode="ge/mm/dd"/>
    <numFmt numFmtId="204" formatCode="ge/mm/dd&quot;の&quot;&quot;位&quot;&quot;置&quot;&quot;関&quot;&quot;係&quot;"/>
    <numFmt numFmtId="205" formatCode="&quot;(g1) &quot;#,##0"/>
    <numFmt numFmtId="206" formatCode="&quot;(g2) &quot;#,##0"/>
    <numFmt numFmtId="207" formatCode="&quot;H&quot;00"/>
    <numFmt numFmtId="208" formatCode="&quot;(f) &quot;#,##0"/>
    <numFmt numFmtId="209" formatCode="0&quot;月開始&quot;"/>
    <numFmt numFmtId="210" formatCode="0&quot;月&quot;"/>
    <numFmt numFmtId="211" formatCode="&quot;（&quot;\ 0\ &quot;ヶ月間)&quot;"/>
    <numFmt numFmtId="212" formatCode="0&quot;か&quot;&quot;月&quot;"/>
    <numFmt numFmtId="213" formatCode="0.00000_);[Red]\(0.00000\)"/>
    <numFmt numFmtId="214" formatCode="&quot;（&quot;\ 0\ &quot;か月間)&quot;"/>
    <numFmt numFmtId="215" formatCode="0&quot;月&quot;&quot;利&quot;&quot;用&quot;&quot;開&quot;&quot;始&quot;"/>
    <numFmt numFmtId="216" formatCode="&quot;(ｎ) &quot;#,##0"/>
    <numFmt numFmtId="217" formatCode="[$-411]ggge&quot;年&quot;m&quot;月&quot;d&quot;日&quot;;@"/>
    <numFmt numFmtId="218" formatCode="[$-411]ge\.m\.d;@"/>
    <numFmt numFmtId="219" formatCode="0_ "/>
    <numFmt numFmtId="220" formatCode="&quot;※&quot;#,##0_);[Red]\(#,##0\)"/>
    <numFmt numFmtId="221" formatCode="[&lt;=999]000;[&lt;=9999]000\-00;000\-0000"/>
    <numFmt numFmtId="222" formatCode="[$-411]gee/mm/dd"/>
  </numFmts>
  <fonts count="9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6"/>
      <name val="ＭＳ ゴシック"/>
      <family val="3"/>
      <charset val="128"/>
    </font>
    <font>
      <sz val="11"/>
      <name val="Century"/>
      <family val="1"/>
    </font>
    <font>
      <sz val="16"/>
      <name val="Arial"/>
      <family val="2"/>
    </font>
    <font>
      <sz val="11"/>
      <name val="ＭＳ Ｐ明朝"/>
      <family val="1"/>
      <charset val="128"/>
    </font>
    <font>
      <sz val="9"/>
      <name val="ＭＳ Ｐ明朝"/>
      <family val="1"/>
      <charset val="128"/>
    </font>
    <font>
      <sz val="9"/>
      <name val="ＭＳ Ｐゴシック"/>
      <family val="3"/>
      <charset val="128"/>
    </font>
    <font>
      <sz val="8"/>
      <name val="ＭＳ 明朝"/>
      <family val="1"/>
      <charset val="128"/>
    </font>
    <font>
      <sz val="8"/>
      <name val="ＭＳ Ｐゴシック"/>
      <family val="3"/>
      <charset val="128"/>
    </font>
    <font>
      <sz val="8"/>
      <name val="ＭＳ Ｐ明朝"/>
      <family val="1"/>
      <charset val="128"/>
    </font>
    <font>
      <sz val="9"/>
      <name val="ＭＳ ゴシック"/>
      <family val="3"/>
      <charset val="128"/>
    </font>
    <font>
      <sz val="12"/>
      <name val="ＭＳ Ｐゴシック"/>
      <family val="3"/>
      <charset val="128"/>
    </font>
    <font>
      <sz val="11"/>
      <name val="ＭＳ Ｐゴシック"/>
      <family val="3"/>
      <charset val="128"/>
    </font>
    <font>
      <b/>
      <sz val="11"/>
      <color indexed="9"/>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sz val="14"/>
      <name val="ＭＳ Ｐゴシック"/>
      <family val="3"/>
      <charset val="128"/>
    </font>
    <font>
      <sz val="10"/>
      <name val="ＭＳ Ｐ明朝"/>
      <family val="1"/>
      <charset val="128"/>
    </font>
    <font>
      <sz val="10"/>
      <name val="ＭＳ Ｐゴシック"/>
      <family val="3"/>
      <charset val="128"/>
    </font>
    <font>
      <b/>
      <sz val="14"/>
      <name val="ＭＳ Ｐゴシック"/>
      <family val="3"/>
      <charset val="128"/>
    </font>
    <font>
      <sz val="10"/>
      <color indexed="12"/>
      <name val="ＭＳ Ｐゴシック"/>
      <family val="3"/>
      <charset val="128"/>
    </font>
    <font>
      <sz val="10"/>
      <color indexed="8"/>
      <name val="ＭＳ Ｐゴシック"/>
      <family val="3"/>
      <charset val="128"/>
    </font>
    <font>
      <sz val="11"/>
      <color indexed="8"/>
      <name val="ＭＳ Ｐゴシック"/>
      <family val="3"/>
      <charset val="128"/>
    </font>
    <font>
      <sz val="11"/>
      <color indexed="10"/>
      <name val="ＭＳ Ｐゴシック"/>
      <family val="3"/>
      <charset val="128"/>
    </font>
    <font>
      <sz val="10.5"/>
      <name val="ＭＳ Ｐゴシック"/>
      <family val="3"/>
      <charset val="128"/>
    </font>
    <font>
      <sz val="8"/>
      <color indexed="10"/>
      <name val="ＭＳ ゴシック"/>
      <family val="3"/>
      <charset val="128"/>
    </font>
    <font>
      <sz val="8"/>
      <name val="Arial Narrow"/>
      <family val="2"/>
    </font>
    <font>
      <sz val="11"/>
      <color indexed="12"/>
      <name val="ＭＳ 明朝"/>
      <family val="1"/>
      <charset val="128"/>
    </font>
    <font>
      <sz val="11"/>
      <name val="ＭＳ Ｐゴシック"/>
      <family val="3"/>
      <charset val="128"/>
    </font>
    <font>
      <sz val="10"/>
      <color indexed="9"/>
      <name val="ＭＳ Ｐゴシック"/>
      <family val="3"/>
      <charset val="128"/>
    </font>
    <font>
      <sz val="10"/>
      <color indexed="22"/>
      <name val="ＭＳ Ｐゴシック"/>
      <family val="3"/>
      <charset val="128"/>
    </font>
    <font>
      <sz val="10"/>
      <color indexed="18"/>
      <name val="ＭＳ Ｐゴシック"/>
      <family val="3"/>
      <charset val="128"/>
    </font>
    <font>
      <sz val="8"/>
      <color indexed="48"/>
      <name val="Century"/>
      <family val="1"/>
    </font>
    <font>
      <sz val="8"/>
      <color indexed="48"/>
      <name val="ＭＳ Ｐ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
      <sz val="13"/>
      <name val="ＭＳ Ｐゴシック"/>
      <family val="3"/>
      <charset val="128"/>
    </font>
    <font>
      <sz val="13"/>
      <color indexed="12"/>
      <name val="ＭＳ Ｐゴシック"/>
      <family val="3"/>
      <charset val="128"/>
    </font>
    <font>
      <b/>
      <sz val="13"/>
      <name val="ＭＳ Ｐゴシック"/>
      <family val="3"/>
      <charset val="128"/>
    </font>
    <font>
      <sz val="9"/>
      <color indexed="23"/>
      <name val="ＭＳ ゴシック"/>
      <family val="3"/>
      <charset val="128"/>
    </font>
    <font>
      <sz val="8"/>
      <color theme="0" tint="-0.34998626667073579"/>
      <name val="Arial Narrow"/>
      <family val="2"/>
    </font>
    <font>
      <sz val="10"/>
      <color rgb="FFFF0000"/>
      <name val="ＭＳ Ｐゴシック"/>
      <family val="3"/>
      <charset val="128"/>
    </font>
    <font>
      <sz val="6"/>
      <name val="ＭＳ Ｐゴシック"/>
      <family val="2"/>
      <charset val="128"/>
      <scheme val="minor"/>
    </font>
    <font>
      <sz val="8"/>
      <color rgb="FFFF0000"/>
      <name val="ＭＳ Ｐゴシック"/>
      <family val="3"/>
      <charset val="128"/>
    </font>
    <font>
      <b/>
      <sz val="11"/>
      <color theme="0"/>
      <name val="ＭＳ Ｐゴシック"/>
      <family val="3"/>
      <charset val="128"/>
      <scheme val="minor"/>
    </font>
    <font>
      <b/>
      <sz val="11"/>
      <color theme="1"/>
      <name val="ＭＳ Ｐゴシック"/>
      <family val="3"/>
      <charset val="128"/>
      <scheme val="minor"/>
    </font>
    <font>
      <b/>
      <sz val="10"/>
      <name val="ＭＳ Ｐゴシック"/>
      <family val="3"/>
      <charset val="128"/>
    </font>
    <font>
      <sz val="11"/>
      <color theme="0" tint="-0.34998626667073579"/>
      <name val="ＭＳ 明朝"/>
      <family val="1"/>
      <charset val="128"/>
    </font>
    <font>
      <sz val="8"/>
      <color theme="0" tint="-0.34998626667073579"/>
      <name val="ＭＳ 明朝"/>
      <family val="1"/>
      <charset val="128"/>
    </font>
    <font>
      <sz val="8"/>
      <color theme="0" tint="-0.34998626667073579"/>
      <name val="ＭＳ Ｐ明朝"/>
      <family val="1"/>
      <charset val="128"/>
    </font>
    <font>
      <sz val="10"/>
      <color theme="0" tint="-0.34998626667073579"/>
      <name val="ＭＳ 明朝"/>
      <family val="1"/>
      <charset val="128"/>
    </font>
    <font>
      <sz val="11"/>
      <color rgb="FFFF0000"/>
      <name val="ＭＳ 明朝"/>
      <family val="1"/>
      <charset val="128"/>
    </font>
    <font>
      <sz val="10"/>
      <color rgb="FFFF0000"/>
      <name val="ＭＳ 明朝"/>
      <family val="1"/>
      <charset val="128"/>
    </font>
    <font>
      <sz val="11"/>
      <color rgb="FFFF0000"/>
      <name val="ＭＳ Ｐゴシック"/>
      <family val="3"/>
      <charset val="128"/>
    </font>
    <font>
      <sz val="11"/>
      <color theme="4" tint="-0.499984740745262"/>
      <name val="ＭＳ 明朝"/>
      <family val="1"/>
      <charset val="128"/>
    </font>
    <font>
      <sz val="8"/>
      <color theme="4" tint="-0.499984740745262"/>
      <name val="ＭＳ 明朝"/>
      <family val="1"/>
      <charset val="128"/>
    </font>
    <font>
      <sz val="8"/>
      <color theme="4" tint="-0.499984740745262"/>
      <name val="Arial Narrow"/>
      <family val="2"/>
    </font>
    <font>
      <sz val="16"/>
      <color theme="4" tint="-0.499984740745262"/>
      <name val="Arial Narrow"/>
      <family val="2"/>
    </font>
    <font>
      <sz val="8"/>
      <color theme="4" tint="-0.499984740745262"/>
      <name val="ＭＳ Ｐ明朝"/>
      <family val="1"/>
      <charset val="128"/>
    </font>
    <font>
      <b/>
      <sz val="8"/>
      <color theme="0"/>
      <name val="ＭＳ Ｐゴシック"/>
      <family val="3"/>
      <charset val="128"/>
      <scheme val="minor"/>
    </font>
    <font>
      <b/>
      <sz val="10.5"/>
      <name val="ＭＳ Ｐゴシック"/>
      <family val="3"/>
      <charset val="128"/>
    </font>
    <font>
      <sz val="8"/>
      <color theme="5" tint="-0.499984740745262"/>
      <name val="Arial Narrow"/>
      <family val="2"/>
    </font>
    <font>
      <sz val="11"/>
      <color theme="5" tint="-0.499984740745262"/>
      <name val="ＭＳ 明朝"/>
      <family val="1"/>
      <charset val="128"/>
    </font>
    <font>
      <sz val="8"/>
      <color theme="5" tint="-0.499984740745262"/>
      <name val="ＭＳ 明朝"/>
      <family val="1"/>
      <charset val="128"/>
    </font>
    <font>
      <sz val="8"/>
      <color theme="5" tint="-0.499984740745262"/>
      <name val="ＭＳ Ｐ明朝"/>
      <family val="1"/>
      <charset val="128"/>
    </font>
    <font>
      <sz val="8"/>
      <color theme="5" tint="-0.499984740745262"/>
      <name val="ＭＳ Ｐゴシック"/>
      <family val="3"/>
      <charset val="128"/>
    </font>
    <font>
      <sz val="10"/>
      <color theme="5" tint="-0.499984740745262"/>
      <name val="ＭＳ 明朝"/>
      <family val="1"/>
      <charset val="128"/>
    </font>
    <font>
      <sz val="10"/>
      <color theme="5" tint="-0.499984740745262"/>
      <name val="ＭＳ Ｐゴシック"/>
      <family val="3"/>
      <charset val="128"/>
    </font>
    <font>
      <sz val="9"/>
      <name val="ＭＳ Ｐゴシック"/>
      <family val="3"/>
      <charset val="128"/>
      <scheme val="major"/>
    </font>
    <font>
      <sz val="11"/>
      <name val="ＭＳ Ｐゴシック"/>
      <family val="3"/>
      <charset val="128"/>
      <scheme val="major"/>
    </font>
    <font>
      <sz val="11"/>
      <name val="ＭＳ Ｐゴシック"/>
      <family val="3"/>
      <charset val="128"/>
      <scheme val="minor"/>
    </font>
    <font>
      <sz val="9"/>
      <name val="ＭＳ Ｐゴシック"/>
      <family val="3"/>
      <charset val="128"/>
      <scheme val="minor"/>
    </font>
    <font>
      <sz val="11"/>
      <color rgb="FFC00000"/>
      <name val="ＭＳ 明朝"/>
      <family val="1"/>
      <charset val="128"/>
    </font>
    <font>
      <sz val="11"/>
      <color theme="1"/>
      <name val="ＭＳ 明朝"/>
      <family val="1"/>
      <charset val="128"/>
    </font>
    <font>
      <sz val="14"/>
      <name val="ＭＳ ゴシック"/>
      <family val="3"/>
      <charset val="128"/>
    </font>
    <font>
      <sz val="18"/>
      <name val="ＭＳ ゴシック"/>
      <family val="3"/>
      <charset val="128"/>
    </font>
    <font>
      <sz val="12"/>
      <color rgb="FFFF0000"/>
      <name val="ＭＳ ゴシック"/>
      <family val="3"/>
      <charset val="128"/>
    </font>
    <font>
      <sz val="11"/>
      <color theme="0" tint="-0.499984740745262"/>
      <name val="ＭＳ 明朝"/>
      <family val="1"/>
      <charset val="128"/>
    </font>
    <font>
      <sz val="8"/>
      <color theme="0" tint="-0.499984740745262"/>
      <name val="ＭＳ 明朝"/>
      <family val="1"/>
      <charset val="128"/>
    </font>
    <font>
      <sz val="8"/>
      <color theme="0" tint="-0.499984740745262"/>
      <name val="Arial Narrow"/>
      <family val="2"/>
    </font>
    <font>
      <sz val="8"/>
      <color theme="0" tint="-0.499984740745262"/>
      <name val="ＭＳ Ｐ明朝"/>
      <family val="1"/>
      <charset val="128"/>
    </font>
    <font>
      <sz val="8"/>
      <color theme="0" tint="-0.499984740745262"/>
      <name val="ＭＳ Ｐゴシック"/>
      <family val="3"/>
      <charset val="128"/>
    </font>
    <font>
      <sz val="6"/>
      <color theme="0" tint="-0.499984740745262"/>
      <name val="ＭＳ Ｐゴシック"/>
      <family val="3"/>
      <charset val="128"/>
    </font>
    <font>
      <sz val="10"/>
      <color theme="0" tint="-0.499984740745262"/>
      <name val="ＭＳ 明朝"/>
      <family val="1"/>
      <charset val="128"/>
    </font>
    <font>
      <sz val="10"/>
      <color theme="0" tint="-0.499984740745262"/>
      <name val="ＭＳ Ｐゴシック"/>
      <family val="3"/>
      <charset val="128"/>
    </font>
    <font>
      <sz val="11"/>
      <color theme="0" tint="-0.499984740745262"/>
      <name val="ＭＳ Ｐ明朝"/>
      <family val="1"/>
      <charset val="128"/>
    </font>
    <font>
      <sz val="9"/>
      <color rgb="FFFF0000"/>
      <name val="ＭＳ Ｐゴシック"/>
      <family val="3"/>
      <charset val="128"/>
    </font>
    <font>
      <u/>
      <sz val="16"/>
      <name val="ＭＳ ゴシック"/>
      <family val="3"/>
      <charset val="128"/>
    </font>
    <font>
      <sz val="7"/>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
      <patternFill patternType="solid">
        <fgColor indexed="22"/>
        <bgColor indexed="0"/>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0.249977111117893"/>
        <bgColor indexed="64"/>
      </patternFill>
    </fill>
  </fills>
  <borders count="186">
    <border>
      <left/>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hair">
        <color indexed="64"/>
      </right>
      <top style="double">
        <color indexed="64"/>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style="hair">
        <color indexed="10"/>
      </left>
      <right/>
      <top style="hair">
        <color indexed="10"/>
      </top>
      <bottom style="hair">
        <color indexed="10"/>
      </bottom>
      <diagonal/>
    </border>
    <border>
      <left/>
      <right/>
      <top style="hair">
        <color indexed="10"/>
      </top>
      <bottom style="hair">
        <color indexed="10"/>
      </bottom>
      <diagonal/>
    </border>
    <border>
      <left/>
      <right style="hair">
        <color indexed="10"/>
      </right>
      <top style="hair">
        <color indexed="10"/>
      </top>
      <bottom style="hair">
        <color indexed="10"/>
      </bottom>
      <diagonal/>
    </border>
    <border>
      <left style="hair">
        <color indexed="10"/>
      </left>
      <right style="hair">
        <color indexed="10"/>
      </right>
      <top style="hair">
        <color indexed="10"/>
      </top>
      <bottom/>
      <diagonal/>
    </border>
    <border>
      <left style="hair">
        <color indexed="10"/>
      </left>
      <right style="hair">
        <color indexed="10"/>
      </right>
      <top/>
      <bottom/>
      <diagonal/>
    </border>
    <border>
      <left style="hair">
        <color indexed="10"/>
      </left>
      <right style="hair">
        <color indexed="10"/>
      </right>
      <top/>
      <bottom style="hair">
        <color indexed="10"/>
      </bottom>
      <diagonal/>
    </border>
    <border>
      <left style="hair">
        <color indexed="10"/>
      </left>
      <right style="hair">
        <color indexed="10"/>
      </right>
      <top style="hair">
        <color indexed="10"/>
      </top>
      <bottom style="hair">
        <color indexed="10"/>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double">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thin">
        <color indexed="64"/>
      </right>
      <top style="double">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hair">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Down="1">
      <left style="hair">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auto="1"/>
      </right>
      <top style="thin">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auto="1"/>
      </right>
      <top style="hair">
        <color indexed="64"/>
      </top>
      <bottom style="hair">
        <color indexed="64"/>
      </bottom>
      <diagonal style="hair">
        <color indexed="64"/>
      </diagonal>
    </border>
    <border>
      <left style="thin">
        <color auto="1"/>
      </left>
      <right/>
      <top style="thin">
        <color auto="1"/>
      </top>
      <bottom style="hair">
        <color auto="1"/>
      </bottom>
      <diagonal/>
    </border>
    <border>
      <left style="hair">
        <color theme="0" tint="-0.24994659260841701"/>
      </left>
      <right style="hair">
        <color theme="0" tint="-0.24994659260841701"/>
      </right>
      <top style="thin">
        <color indexed="64"/>
      </top>
      <bottom style="hair">
        <color theme="0" tint="-0.24994659260841701"/>
      </bottom>
      <diagonal/>
    </border>
    <border>
      <left style="hair">
        <color theme="0" tint="-0.24994659260841701"/>
      </left>
      <right style="thin">
        <color theme="0" tint="-4.9989318521683403E-2"/>
      </right>
      <top style="thin">
        <color indexed="64"/>
      </top>
      <bottom style="hair">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indexed="64"/>
      </right>
      <top style="thin">
        <color theme="0" tint="-0.24994659260841701"/>
      </top>
      <bottom style="hair">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4.9989318521683403E-2"/>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indexed="64"/>
      </bottom>
      <diagonal/>
    </border>
    <border>
      <left style="thin">
        <color theme="0" tint="-0.24994659260841701"/>
      </left>
      <right/>
      <top style="hair">
        <color theme="0" tint="-0.24994659260841701"/>
      </top>
      <bottom style="thin">
        <color indexed="64"/>
      </bottom>
      <diagonal/>
    </border>
    <border>
      <left style="thin">
        <color indexed="64"/>
      </left>
      <right style="hair">
        <color theme="0" tint="-0.24994659260841701"/>
      </right>
      <top style="thin">
        <color indexed="64"/>
      </top>
      <bottom/>
      <diagonal/>
    </border>
    <border>
      <left style="hair">
        <color theme="0" tint="-0.24994659260841701"/>
      </left>
      <right style="hair">
        <color theme="0" tint="-0.24994659260841701"/>
      </right>
      <top style="thin">
        <color indexed="64"/>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hair">
        <color theme="0" tint="-0.24994659260841701"/>
      </right>
      <top/>
      <bottom/>
      <diagonal/>
    </border>
    <border>
      <left style="thin">
        <color theme="0" tint="-0.24994659260841701"/>
      </left>
      <right style="hair">
        <color theme="0" tint="-0.24994659260841701"/>
      </right>
      <top/>
      <bottom style="thin">
        <color theme="0" tint="-0.2499465926084170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alignment vertical="center"/>
    </xf>
    <xf numFmtId="0" fontId="2" fillId="0" borderId="0">
      <alignment vertical="center"/>
    </xf>
    <xf numFmtId="0" fontId="31" fillId="0" borderId="0"/>
  </cellStyleXfs>
  <cellXfs count="1330">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3" fontId="6" fillId="0" borderId="0" xfId="0" applyNumberFormat="1" applyFont="1">
      <alignment vertical="center"/>
    </xf>
    <xf numFmtId="3" fontId="6" fillId="0" borderId="0" xfId="0" applyNumberFormat="1" applyFont="1" applyAlignment="1">
      <alignment horizontal="center" vertical="center"/>
    </xf>
    <xf numFmtId="3" fontId="13" fillId="0" borderId="0" xfId="0" applyNumberFormat="1" applyFont="1" applyAlignment="1">
      <alignment vertical="center" wrapText="1"/>
    </xf>
    <xf numFmtId="3" fontId="4" fillId="0" borderId="0" xfId="0" applyNumberFormat="1" applyFont="1">
      <alignment vertical="center"/>
    </xf>
    <xf numFmtId="0" fontId="7" fillId="0" borderId="0" xfId="0" applyFont="1" applyAlignment="1">
      <alignment horizontal="right" vertical="center"/>
    </xf>
    <xf numFmtId="3" fontId="7" fillId="0" borderId="0" xfId="0" applyNumberFormat="1" applyFont="1">
      <alignment vertical="center"/>
    </xf>
    <xf numFmtId="3" fontId="4" fillId="0" borderId="0" xfId="0" applyNumberFormat="1" applyFont="1" applyAlignment="1">
      <alignment vertical="center" shrinkToFit="1"/>
    </xf>
    <xf numFmtId="3" fontId="10" fillId="0" borderId="0" xfId="0" applyNumberFormat="1" applyFont="1">
      <alignment vertical="center"/>
    </xf>
    <xf numFmtId="3" fontId="4" fillId="0" borderId="0" xfId="0" applyNumberFormat="1" applyFont="1" applyAlignment="1">
      <alignment vertical="center" wrapText="1"/>
    </xf>
    <xf numFmtId="3" fontId="12" fillId="0" borderId="0" xfId="0" applyNumberFormat="1" applyFont="1">
      <alignment vertical="center"/>
    </xf>
    <xf numFmtId="3" fontId="12" fillId="0" borderId="0" xfId="0" applyNumberFormat="1" applyFont="1" applyAlignment="1">
      <alignment horizontal="right" vertical="center"/>
    </xf>
    <xf numFmtId="3" fontId="12" fillId="0" borderId="0" xfId="0" applyNumberFormat="1" applyFont="1" applyAlignment="1">
      <alignment horizontal="center" vertical="center"/>
    </xf>
    <xf numFmtId="177" fontId="15" fillId="0" borderId="0" xfId="0" applyNumberFormat="1" applyFont="1" applyAlignment="1">
      <alignment horizontal="center" vertical="center" shrinkToFit="1"/>
    </xf>
    <xf numFmtId="177" fontId="17" fillId="0" borderId="0" xfId="0" applyNumberFormat="1" applyFont="1" applyAlignment="1">
      <alignment horizontal="center" vertical="center" shrinkToFit="1"/>
    </xf>
    <xf numFmtId="178" fontId="6" fillId="0" borderId="0" xfId="0" applyNumberFormat="1" applyFont="1">
      <alignment vertical="center"/>
    </xf>
    <xf numFmtId="178" fontId="12" fillId="0" borderId="0" xfId="0" applyNumberFormat="1" applyFont="1">
      <alignment vertical="center"/>
    </xf>
    <xf numFmtId="177" fontId="16" fillId="0" borderId="1" xfId="0" applyNumberFormat="1" applyFont="1" applyBorder="1" applyAlignment="1">
      <alignment horizontal="center" vertical="center" shrinkToFit="1"/>
    </xf>
    <xf numFmtId="177" fontId="16" fillId="0" borderId="2" xfId="0" applyNumberFormat="1" applyFont="1" applyBorder="1" applyAlignment="1">
      <alignment horizontal="center" vertical="center" shrinkToFit="1"/>
    </xf>
    <xf numFmtId="3" fontId="6" fillId="0" borderId="0" xfId="0" applyNumberFormat="1" applyFont="1" applyAlignment="1">
      <alignment horizontal="left" vertical="center"/>
    </xf>
    <xf numFmtId="3" fontId="10" fillId="0" borderId="0" xfId="0" applyNumberFormat="1" applyFont="1" applyAlignment="1">
      <alignment vertical="top"/>
    </xf>
    <xf numFmtId="3" fontId="13" fillId="0" borderId="0" xfId="0" applyNumberFormat="1" applyFont="1" applyAlignment="1">
      <alignment vertical="top" wrapText="1"/>
    </xf>
    <xf numFmtId="3" fontId="4" fillId="0" borderId="0" xfId="0" applyNumberFormat="1" applyFont="1" applyAlignment="1">
      <alignment horizontal="right" vertical="top" wrapText="1"/>
    </xf>
    <xf numFmtId="3" fontId="6" fillId="0" borderId="0" xfId="0" applyNumberFormat="1" applyFont="1" applyAlignment="1">
      <alignment horizontal="left" vertical="top"/>
    </xf>
    <xf numFmtId="3" fontId="13" fillId="0" borderId="0" xfId="0" applyNumberFormat="1" applyFont="1" applyAlignment="1">
      <alignment horizontal="left" vertical="top" wrapText="1"/>
    </xf>
    <xf numFmtId="3" fontId="20" fillId="0" borderId="0" xfId="0" applyNumberFormat="1" applyFont="1" applyAlignment="1">
      <alignment horizontal="right" vertical="top" wrapText="1"/>
    </xf>
    <xf numFmtId="3" fontId="20" fillId="0" borderId="0" xfId="0" applyNumberFormat="1" applyFont="1" applyAlignment="1">
      <alignment horizontal="left" vertical="top" wrapText="1"/>
    </xf>
    <xf numFmtId="3" fontId="20" fillId="0" borderId="0" xfId="0" applyNumberFormat="1" applyFont="1" applyAlignment="1">
      <alignment horizontal="left" vertical="top"/>
    </xf>
    <xf numFmtId="3" fontId="22" fillId="0" borderId="0" xfId="0" applyNumberFormat="1" applyFont="1" applyAlignment="1">
      <alignment horizontal="left" vertical="top"/>
    </xf>
    <xf numFmtId="177" fontId="16" fillId="0" borderId="3" xfId="0" applyNumberFormat="1" applyFont="1" applyBorder="1" applyAlignment="1">
      <alignment horizontal="center" vertical="center" shrinkToFit="1"/>
    </xf>
    <xf numFmtId="177" fontId="16" fillId="0" borderId="4" xfId="0" applyNumberFormat="1" applyFont="1" applyBorder="1" applyAlignment="1">
      <alignment horizontal="center" vertical="center" shrinkToFit="1"/>
    </xf>
    <xf numFmtId="3" fontId="24" fillId="0" borderId="5" xfId="0" applyNumberFormat="1" applyFont="1" applyBorder="1" applyAlignment="1">
      <alignment horizontal="right" vertical="center" indent="12"/>
    </xf>
    <xf numFmtId="3" fontId="24" fillId="0" borderId="0" xfId="0" applyNumberFormat="1" applyFont="1" applyAlignment="1">
      <alignment horizontal="right" vertical="center" indent="12"/>
    </xf>
    <xf numFmtId="3" fontId="24" fillId="0" borderId="5" xfId="0" applyNumberFormat="1" applyFont="1" applyBorder="1" applyAlignment="1">
      <alignment horizontal="right" vertical="center"/>
    </xf>
    <xf numFmtId="3" fontId="24" fillId="0" borderId="0" xfId="0" applyNumberFormat="1" applyFont="1" applyAlignment="1">
      <alignment horizontal="right" vertical="center"/>
    </xf>
    <xf numFmtId="3" fontId="24" fillId="0" borderId="6" xfId="0" applyNumberFormat="1" applyFont="1" applyBorder="1" applyAlignment="1">
      <alignment horizontal="right" vertical="center"/>
    </xf>
    <xf numFmtId="3" fontId="24" fillId="0" borderId="7" xfId="0" applyNumberFormat="1" applyFont="1" applyBorder="1" applyAlignment="1">
      <alignment horizontal="right" vertical="center"/>
    </xf>
    <xf numFmtId="0" fontId="19" fillId="2" borderId="8" xfId="0" applyFont="1" applyFill="1" applyBorder="1" applyAlignment="1">
      <alignment horizontal="right" vertical="center"/>
    </xf>
    <xf numFmtId="0" fontId="19" fillId="2" borderId="0" xfId="0" applyFont="1" applyFill="1" applyAlignment="1">
      <alignment horizontal="right" vertical="center"/>
    </xf>
    <xf numFmtId="0" fontId="26" fillId="0" borderId="0" xfId="0" applyFont="1">
      <alignment vertical="center"/>
    </xf>
    <xf numFmtId="0" fontId="26" fillId="0" borderId="9" xfId="0" applyFont="1" applyBorder="1">
      <alignment vertical="center"/>
    </xf>
    <xf numFmtId="0" fontId="26" fillId="0" borderId="10" xfId="0" applyFont="1" applyBorder="1">
      <alignment vertical="center"/>
    </xf>
    <xf numFmtId="0" fontId="26" fillId="0" borderId="11" xfId="0" applyFont="1" applyBorder="1">
      <alignment vertical="center"/>
    </xf>
    <xf numFmtId="0" fontId="26" fillId="0" borderId="12" xfId="0" applyFont="1" applyBorder="1">
      <alignment vertical="center"/>
    </xf>
    <xf numFmtId="0" fontId="0" fillId="0" borderId="13" xfId="0" applyBorder="1" applyAlignment="1">
      <alignment horizontal="center" vertical="center"/>
    </xf>
    <xf numFmtId="41" fontId="22" fillId="0" borderId="0" xfId="0" applyNumberFormat="1" applyFont="1">
      <alignment vertical="center"/>
    </xf>
    <xf numFmtId="0" fontId="22" fillId="0" borderId="0" xfId="0" applyFont="1">
      <alignment vertical="center"/>
    </xf>
    <xf numFmtId="41" fontId="4" fillId="0" borderId="0" xfId="0" applyNumberFormat="1" applyFont="1">
      <alignment vertical="center"/>
    </xf>
    <xf numFmtId="0" fontId="0" fillId="0" borderId="13" xfId="0" applyBorder="1">
      <alignment vertical="center"/>
    </xf>
    <xf numFmtId="183" fontId="0" fillId="0" borderId="13" xfId="0" applyNumberFormat="1" applyBorder="1">
      <alignment vertical="center"/>
    </xf>
    <xf numFmtId="0" fontId="0" fillId="0" borderId="0" xfId="0" applyAlignment="1">
      <alignment horizontal="left" vertical="center"/>
    </xf>
    <xf numFmtId="3" fontId="4" fillId="0" borderId="0" xfId="0" applyNumberFormat="1" applyFont="1" applyAlignment="1">
      <alignment vertical="center" wrapText="1" shrinkToFit="1"/>
    </xf>
    <xf numFmtId="3" fontId="14" fillId="0" borderId="13" xfId="0" applyNumberFormat="1" applyFont="1" applyBorder="1" applyAlignment="1">
      <alignment horizontal="center" vertical="center" shrinkToFit="1"/>
    </xf>
    <xf numFmtId="177" fontId="16" fillId="0" borderId="14" xfId="0" applyNumberFormat="1" applyFont="1" applyBorder="1" applyAlignment="1">
      <alignment horizontal="center" vertical="center" shrinkToFit="1"/>
    </xf>
    <xf numFmtId="177" fontId="16" fillId="0" borderId="16" xfId="0" applyNumberFormat="1" applyFont="1" applyBorder="1" applyAlignment="1">
      <alignment horizontal="center" vertical="center" shrinkToFit="1"/>
    </xf>
    <xf numFmtId="177" fontId="16" fillId="0" borderId="17" xfId="0" applyNumberFormat="1" applyFont="1" applyBorder="1" applyAlignment="1">
      <alignment horizontal="center" vertical="center" shrinkToFit="1"/>
    </xf>
    <xf numFmtId="177" fontId="16" fillId="0" borderId="18" xfId="0" applyNumberFormat="1" applyFont="1" applyBorder="1" applyAlignment="1">
      <alignment horizontal="center" vertical="center" shrinkToFit="1"/>
    </xf>
    <xf numFmtId="176" fontId="25" fillId="0" borderId="0" xfId="0" applyNumberFormat="1" applyFont="1" applyAlignment="1">
      <alignment horizontal="left" vertical="center"/>
    </xf>
    <xf numFmtId="0" fontId="27" fillId="0" borderId="0" xfId="0" applyFont="1">
      <alignment vertical="center"/>
    </xf>
    <xf numFmtId="0" fontId="29" fillId="0" borderId="0" xfId="0" applyFont="1">
      <alignment vertical="center"/>
    </xf>
    <xf numFmtId="0" fontId="0" fillId="0" borderId="19" xfId="0" applyBorder="1" applyAlignment="1">
      <alignment horizontal="center" vertical="center"/>
    </xf>
    <xf numFmtId="0" fontId="25" fillId="0" borderId="0" xfId="0" applyFont="1">
      <alignment vertical="center"/>
    </xf>
    <xf numFmtId="0" fontId="0" fillId="0" borderId="5" xfId="0" applyBorder="1">
      <alignment vertical="center"/>
    </xf>
    <xf numFmtId="0" fontId="0" fillId="0" borderId="15" xfId="0" applyBorder="1">
      <alignment vertical="center"/>
    </xf>
    <xf numFmtId="0" fontId="0" fillId="0" borderId="7" xfId="0" applyBorder="1">
      <alignment vertical="center"/>
    </xf>
    <xf numFmtId="0" fontId="0" fillId="0" borderId="20" xfId="0" applyBorder="1">
      <alignment vertical="center"/>
    </xf>
    <xf numFmtId="0" fontId="0" fillId="0" borderId="19" xfId="0" applyBorder="1">
      <alignment vertical="center"/>
    </xf>
    <xf numFmtId="56" fontId="29" fillId="0" borderId="0" xfId="0" applyNumberFormat="1" applyFont="1">
      <alignment vertical="center"/>
    </xf>
    <xf numFmtId="0" fontId="0" fillId="0" borderId="22" xfId="0" applyBorder="1">
      <alignment vertical="center"/>
    </xf>
    <xf numFmtId="0" fontId="0" fillId="0" borderId="19" xfId="0" applyBorder="1" applyAlignment="1">
      <alignment vertical="center" wrapText="1"/>
    </xf>
    <xf numFmtId="0" fontId="3" fillId="0" borderId="6" xfId="0" applyFont="1" applyBorder="1">
      <alignment vertical="center"/>
    </xf>
    <xf numFmtId="0" fontId="3" fillId="0" borderId="19" xfId="0" applyFont="1" applyBorder="1">
      <alignment vertical="center"/>
    </xf>
    <xf numFmtId="0" fontId="0" fillId="0" borderId="23" xfId="0" applyBorder="1">
      <alignment vertical="center"/>
    </xf>
    <xf numFmtId="0" fontId="0" fillId="0" borderId="24" xfId="0" applyBorder="1" applyAlignment="1">
      <alignment horizontal="center" vertical="center"/>
    </xf>
    <xf numFmtId="0" fontId="3" fillId="0" borderId="13" xfId="0" applyFont="1" applyBorder="1">
      <alignment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5" xfId="0" applyBorder="1" applyAlignment="1">
      <alignment horizontal="center" vertical="center"/>
    </xf>
    <xf numFmtId="0" fontId="0" fillId="0" borderId="26" xfId="0" applyBorder="1">
      <alignment vertical="center"/>
    </xf>
    <xf numFmtId="182" fontId="0" fillId="0" borderId="25" xfId="0" applyNumberFormat="1" applyBorder="1">
      <alignment vertical="center"/>
    </xf>
    <xf numFmtId="182" fontId="0" fillId="0" borderId="13" xfId="0" applyNumberFormat="1" applyBorder="1">
      <alignment vertical="center"/>
    </xf>
    <xf numFmtId="182" fontId="0" fillId="0" borderId="23" xfId="0" applyNumberFormat="1" applyBorder="1">
      <alignment vertical="center"/>
    </xf>
    <xf numFmtId="183" fontId="0" fillId="0" borderId="25" xfId="0" applyNumberFormat="1" applyBorder="1">
      <alignment vertical="center"/>
    </xf>
    <xf numFmtId="0" fontId="3" fillId="0" borderId="5" xfId="0" applyFont="1" applyBorder="1">
      <alignment vertical="center"/>
    </xf>
    <xf numFmtId="0" fontId="3" fillId="0" borderId="28" xfId="0" applyFont="1" applyBorder="1">
      <alignment vertical="center"/>
    </xf>
    <xf numFmtId="183" fontId="0" fillId="0" borderId="15" xfId="0" applyNumberFormat="1" applyBorder="1">
      <alignment vertical="center"/>
    </xf>
    <xf numFmtId="182" fontId="0" fillId="0" borderId="15" xfId="0" applyNumberFormat="1" applyBorder="1">
      <alignment vertical="center"/>
    </xf>
    <xf numFmtId="0" fontId="3" fillId="0" borderId="15" xfId="0" applyFont="1" applyBorder="1">
      <alignment vertical="center"/>
    </xf>
    <xf numFmtId="182" fontId="0" fillId="0" borderId="22" xfId="0" applyNumberFormat="1" applyBorder="1">
      <alignment vertical="center"/>
    </xf>
    <xf numFmtId="182" fontId="0" fillId="0" borderId="29" xfId="0" applyNumberFormat="1" applyBorder="1">
      <alignment vertical="center"/>
    </xf>
    <xf numFmtId="0" fontId="22" fillId="0" borderId="0" xfId="0" applyFont="1" applyAlignment="1">
      <alignment horizontal="right" vertical="center"/>
    </xf>
    <xf numFmtId="0" fontId="0" fillId="0" borderId="30" xfId="0" applyBorder="1" applyAlignment="1">
      <alignment horizontal="center" vertical="center"/>
    </xf>
    <xf numFmtId="41" fontId="0" fillId="0" borderId="7" xfId="0" applyNumberFormat="1" applyBorder="1">
      <alignment vertical="center"/>
    </xf>
    <xf numFmtId="182" fontId="0" fillId="0" borderId="7" xfId="0" applyNumberFormat="1" applyBorder="1">
      <alignment vertical="center"/>
    </xf>
    <xf numFmtId="183" fontId="0" fillId="0" borderId="7" xfId="0" applyNumberFormat="1" applyBorder="1">
      <alignment vertical="center"/>
    </xf>
    <xf numFmtId="183" fontId="0" fillId="0" borderId="19" xfId="0" applyNumberFormat="1" applyBorder="1" applyAlignment="1">
      <alignment horizontal="center" vertical="center"/>
    </xf>
    <xf numFmtId="183" fontId="0" fillId="0" borderId="26" xfId="0" applyNumberFormat="1" applyBorder="1" applyAlignment="1">
      <alignment horizontal="center" vertical="center"/>
    </xf>
    <xf numFmtId="41" fontId="0" fillId="0" borderId="25" xfId="0" applyNumberFormat="1" applyBorder="1" applyAlignment="1">
      <alignment horizontal="center" vertical="center"/>
    </xf>
    <xf numFmtId="0" fontId="0" fillId="0" borderId="7" xfId="0" applyBorder="1" applyAlignment="1">
      <alignment horizontal="center" vertical="center"/>
    </xf>
    <xf numFmtId="182" fontId="0" fillId="0" borderId="19" xfId="0" applyNumberFormat="1" applyBorder="1">
      <alignment vertical="center"/>
    </xf>
    <xf numFmtId="186" fontId="0" fillId="0" borderId="19" xfId="0" applyNumberFormat="1" applyBorder="1">
      <alignment vertical="center"/>
    </xf>
    <xf numFmtId="183" fontId="0" fillId="0" borderId="19" xfId="0" applyNumberFormat="1" applyBorder="1" applyAlignment="1">
      <alignment horizontal="right" vertical="center"/>
    </xf>
    <xf numFmtId="0" fontId="6" fillId="0" borderId="8" xfId="0" applyFont="1" applyBorder="1">
      <alignment vertical="center"/>
    </xf>
    <xf numFmtId="0" fontId="23" fillId="0" borderId="5" xfId="0" applyFont="1" applyBorder="1" applyAlignment="1">
      <alignment vertical="center" wrapText="1"/>
    </xf>
    <xf numFmtId="0" fontId="23" fillId="0" borderId="0" xfId="0" applyFont="1">
      <alignment vertical="center"/>
    </xf>
    <xf numFmtId="0" fontId="27" fillId="0" borderId="5" xfId="0" applyFont="1" applyBorder="1" applyAlignment="1">
      <alignment vertical="center" wrapText="1"/>
    </xf>
    <xf numFmtId="0" fontId="6" fillId="0" borderId="5" xfId="0" applyFont="1"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12" fillId="0" borderId="0" xfId="0" applyFont="1">
      <alignment vertical="center"/>
    </xf>
    <xf numFmtId="0" fontId="30" fillId="0" borderId="10" xfId="0" applyFont="1" applyBorder="1">
      <alignment vertical="center"/>
    </xf>
    <xf numFmtId="3" fontId="30" fillId="0" borderId="10" xfId="0" applyNumberFormat="1" applyFont="1" applyBorder="1">
      <alignment vertical="center"/>
    </xf>
    <xf numFmtId="0" fontId="30" fillId="0" borderId="11" xfId="0" applyFont="1" applyBorder="1">
      <alignment vertical="center"/>
    </xf>
    <xf numFmtId="177" fontId="16" fillId="0" borderId="33" xfId="0" applyNumberFormat="1" applyFont="1" applyBorder="1" applyAlignment="1">
      <alignment horizontal="center" vertical="center" shrinkToFit="1"/>
    </xf>
    <xf numFmtId="0" fontId="22" fillId="2" borderId="34" xfId="0" applyFont="1" applyFill="1" applyBorder="1" applyAlignment="1">
      <alignment horizontal="left" vertical="top"/>
    </xf>
    <xf numFmtId="0" fontId="22" fillId="2" borderId="35" xfId="0" applyFont="1" applyFill="1" applyBorder="1" applyAlignment="1">
      <alignment horizontal="left" vertical="top"/>
    </xf>
    <xf numFmtId="0" fontId="22" fillId="2" borderId="36" xfId="0" applyFont="1" applyFill="1" applyBorder="1" applyAlignment="1">
      <alignment horizontal="left" vertical="top"/>
    </xf>
    <xf numFmtId="0" fontId="22" fillId="2" borderId="37" xfId="0" applyFont="1" applyFill="1" applyBorder="1" applyAlignment="1">
      <alignment horizontal="left" vertical="top"/>
    </xf>
    <xf numFmtId="0" fontId="21" fillId="0" borderId="0" xfId="0" quotePrefix="1" applyFont="1" applyAlignment="1">
      <alignment horizontal="center" vertical="center"/>
    </xf>
    <xf numFmtId="3" fontId="3" fillId="0" borderId="0" xfId="0" applyNumberFormat="1" applyFont="1" applyAlignment="1">
      <alignment horizontal="left" vertical="top"/>
    </xf>
    <xf numFmtId="0" fontId="14" fillId="0" borderId="0" xfId="0" applyFont="1">
      <alignment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41" fontId="0" fillId="0" borderId="13" xfId="0" applyNumberFormat="1" applyBorder="1">
      <alignment vertical="center"/>
    </xf>
    <xf numFmtId="0" fontId="0" fillId="0" borderId="29" xfId="0" applyBorder="1">
      <alignment vertical="center"/>
    </xf>
    <xf numFmtId="41" fontId="0" fillId="0" borderId="15" xfId="0" applyNumberFormat="1" applyBorder="1">
      <alignment vertical="center"/>
    </xf>
    <xf numFmtId="0" fontId="0" fillId="0" borderId="27" xfId="0" applyBorder="1">
      <alignment vertical="center"/>
    </xf>
    <xf numFmtId="0" fontId="0" fillId="0" borderId="31" xfId="0" applyBorder="1">
      <alignment vertical="center"/>
    </xf>
    <xf numFmtId="0" fontId="4" fillId="0" borderId="7" xfId="0" applyFont="1" applyBorder="1">
      <alignment vertical="center"/>
    </xf>
    <xf numFmtId="0" fontId="4" fillId="0" borderId="5" xfId="0" applyFont="1" applyBorder="1">
      <alignment vertical="center"/>
    </xf>
    <xf numFmtId="0" fontId="4" fillId="0" borderId="28" xfId="0" applyFont="1" applyBorder="1">
      <alignment vertical="center"/>
    </xf>
    <xf numFmtId="183" fontId="4" fillId="0" borderId="29" xfId="0" applyNumberFormat="1" applyFont="1" applyBorder="1">
      <alignment vertical="center"/>
    </xf>
    <xf numFmtId="182" fontId="4" fillId="0" borderId="27" xfId="0" applyNumberFormat="1" applyFont="1" applyBorder="1">
      <alignment vertical="center"/>
    </xf>
    <xf numFmtId="0" fontId="4" fillId="0" borderId="22" xfId="0" applyFont="1" applyBorder="1">
      <alignment vertical="center"/>
    </xf>
    <xf numFmtId="0" fontId="4" fillId="0" borderId="31" xfId="0" applyFont="1" applyBorder="1">
      <alignment vertical="center"/>
    </xf>
    <xf numFmtId="183" fontId="4" fillId="0" borderId="15" xfId="0" applyNumberFormat="1" applyFont="1" applyBorder="1">
      <alignment vertical="center"/>
    </xf>
    <xf numFmtId="182" fontId="4" fillId="0" borderId="13" xfId="0" applyNumberFormat="1" applyFont="1" applyBorder="1">
      <alignment vertical="center"/>
    </xf>
    <xf numFmtId="0" fontId="4" fillId="0" borderId="0" xfId="0" applyFont="1">
      <alignment vertical="center"/>
    </xf>
    <xf numFmtId="187" fontId="22" fillId="0" borderId="0" xfId="0" applyNumberFormat="1" applyFont="1">
      <alignment vertical="center"/>
    </xf>
    <xf numFmtId="0" fontId="15" fillId="0" borderId="0" xfId="0" applyFont="1">
      <alignment vertical="center"/>
    </xf>
    <xf numFmtId="191" fontId="35" fillId="0" borderId="0" xfId="0" applyNumberFormat="1" applyFont="1">
      <alignment vertical="center"/>
    </xf>
    <xf numFmtId="0" fontId="16" fillId="0" borderId="0" xfId="0" applyFont="1" applyAlignment="1">
      <alignment vertical="center" wrapText="1"/>
    </xf>
    <xf numFmtId="191" fontId="35" fillId="0" borderId="0" xfId="0" applyNumberFormat="1" applyFont="1" applyAlignment="1">
      <alignment vertical="center" wrapText="1"/>
    </xf>
    <xf numFmtId="14" fontId="27" fillId="0" borderId="0" xfId="0" applyNumberFormat="1" applyFont="1">
      <alignment vertical="center"/>
    </xf>
    <xf numFmtId="0" fontId="26" fillId="3" borderId="13" xfId="0" applyFont="1" applyFill="1" applyBorder="1">
      <alignment vertical="center"/>
    </xf>
    <xf numFmtId="0" fontId="30" fillId="3" borderId="13" xfId="0" applyFont="1" applyFill="1" applyBorder="1" applyAlignment="1">
      <alignment vertical="center" shrinkToFit="1"/>
    </xf>
    <xf numFmtId="3" fontId="30" fillId="3" borderId="13" xfId="0" applyNumberFormat="1" applyFont="1" applyFill="1" applyBorder="1" applyAlignment="1">
      <alignment vertical="center" shrinkToFit="1"/>
    </xf>
    <xf numFmtId="0" fontId="27" fillId="0" borderId="9" xfId="0" applyFont="1" applyBorder="1">
      <alignment vertical="center"/>
    </xf>
    <xf numFmtId="3" fontId="27" fillId="0" borderId="9" xfId="0" applyNumberFormat="1" applyFont="1" applyBorder="1">
      <alignment vertical="center"/>
    </xf>
    <xf numFmtId="0" fontId="27" fillId="0" borderId="10" xfId="0" applyFont="1" applyBorder="1">
      <alignment vertical="center"/>
    </xf>
    <xf numFmtId="3" fontId="27" fillId="0" borderId="10" xfId="0" applyNumberFormat="1" applyFont="1" applyBorder="1">
      <alignment vertical="center"/>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192" fontId="35" fillId="0" borderId="0" xfId="0" applyNumberFormat="1" applyFont="1" applyAlignment="1">
      <alignment horizontal="right" vertical="center"/>
    </xf>
    <xf numFmtId="192" fontId="35" fillId="0" borderId="0" xfId="0" applyNumberFormat="1" applyFont="1" applyAlignment="1">
      <alignment horizontal="right" vertical="center" wrapText="1"/>
    </xf>
    <xf numFmtId="0" fontId="14" fillId="0" borderId="0" xfId="0" applyFont="1" applyAlignment="1">
      <alignment horizontal="center" vertical="center" shrinkToFit="1"/>
    </xf>
    <xf numFmtId="0" fontId="6" fillId="0" borderId="39" xfId="0" applyFont="1" applyBorder="1">
      <alignment vertical="center"/>
    </xf>
    <xf numFmtId="3" fontId="22" fillId="2" borderId="34" xfId="0" applyNumberFormat="1" applyFont="1" applyFill="1" applyBorder="1" applyAlignment="1">
      <alignment horizontal="left" vertical="top"/>
    </xf>
    <xf numFmtId="3" fontId="22" fillId="2" borderId="36" xfId="0" applyNumberFormat="1" applyFont="1" applyFill="1" applyBorder="1" applyAlignment="1">
      <alignment horizontal="left" vertical="top"/>
    </xf>
    <xf numFmtId="3" fontId="18" fillId="0" borderId="0" xfId="0" applyNumberFormat="1" applyFont="1" applyAlignment="1">
      <alignment vertical="top" wrapText="1" shrinkToFit="1"/>
    </xf>
    <xf numFmtId="14" fontId="4" fillId="0" borderId="13" xfId="0" applyNumberFormat="1" applyFont="1" applyBorder="1">
      <alignment vertical="center"/>
    </xf>
    <xf numFmtId="14" fontId="37" fillId="0" borderId="13" xfId="0" applyNumberFormat="1" applyFont="1" applyBorder="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3" fontId="22" fillId="2" borderId="40" xfId="0" applyNumberFormat="1" applyFont="1" applyFill="1" applyBorder="1" applyAlignment="1">
      <alignment horizontal="left" vertical="top"/>
    </xf>
    <xf numFmtId="3" fontId="22" fillId="2" borderId="41" xfId="0" applyNumberFormat="1" applyFont="1" applyFill="1" applyBorder="1" applyAlignment="1">
      <alignment horizontal="left" vertical="top"/>
    </xf>
    <xf numFmtId="0" fontId="4" fillId="2" borderId="36" xfId="0" applyFont="1" applyFill="1" applyBorder="1" applyAlignment="1">
      <alignment horizontal="left" vertical="top"/>
    </xf>
    <xf numFmtId="3" fontId="36" fillId="0" borderId="0" xfId="0" applyNumberFormat="1" applyFont="1">
      <alignment vertical="center"/>
    </xf>
    <xf numFmtId="0" fontId="17" fillId="0" borderId="0" xfId="0" applyFont="1">
      <alignment vertical="center"/>
    </xf>
    <xf numFmtId="0" fontId="17" fillId="0" borderId="0" xfId="0" applyFont="1" applyAlignment="1">
      <alignment vertical="center" wrapText="1"/>
    </xf>
    <xf numFmtId="200" fontId="6" fillId="0" borderId="0" xfId="0" applyNumberFormat="1" applyFont="1" applyAlignment="1">
      <alignment horizontal="left" vertical="center"/>
    </xf>
    <xf numFmtId="0" fontId="0" fillId="0" borderId="21" xfId="0" applyBorder="1" applyAlignment="1">
      <alignment vertical="center" wrapText="1"/>
    </xf>
    <xf numFmtId="0" fontId="19" fillId="0" borderId="0" xfId="0" applyFont="1">
      <alignment vertical="center"/>
    </xf>
    <xf numFmtId="183" fontId="19" fillId="0" borderId="0" xfId="0" applyNumberFormat="1" applyFont="1" applyAlignment="1">
      <alignment horizontal="right" vertical="center"/>
    </xf>
    <xf numFmtId="0" fontId="45" fillId="0" borderId="0" xfId="0" applyFont="1">
      <alignment vertical="center"/>
    </xf>
    <xf numFmtId="0" fontId="19" fillId="0" borderId="0" xfId="0" applyFont="1" applyAlignment="1">
      <alignment vertical="top"/>
    </xf>
    <xf numFmtId="0" fontId="46" fillId="0" borderId="0" xfId="0" applyFont="1">
      <alignment vertical="center"/>
    </xf>
    <xf numFmtId="183" fontId="46" fillId="0" borderId="0" xfId="0" applyNumberFormat="1" applyFont="1" applyAlignment="1">
      <alignment horizontal="right" vertical="center"/>
    </xf>
    <xf numFmtId="14" fontId="46" fillId="0" borderId="0" xfId="0" applyNumberFormat="1" applyFont="1">
      <alignment vertical="center"/>
    </xf>
    <xf numFmtId="0" fontId="47" fillId="0" borderId="0" xfId="0" applyFont="1">
      <alignment vertical="center"/>
    </xf>
    <xf numFmtId="0" fontId="32" fillId="0" borderId="0" xfId="0" applyFont="1">
      <alignment vertical="center"/>
    </xf>
    <xf numFmtId="0" fontId="37" fillId="0" borderId="0" xfId="0" applyFont="1">
      <alignment vertical="center"/>
    </xf>
    <xf numFmtId="0" fontId="0" fillId="0" borderId="0" xfId="0" applyAlignment="1">
      <alignment vertical="top"/>
    </xf>
    <xf numFmtId="58" fontId="8" fillId="0" borderId="0" xfId="0" applyNumberFormat="1" applyFont="1" applyAlignment="1">
      <alignment horizontal="center" vertical="center"/>
    </xf>
    <xf numFmtId="183" fontId="37" fillId="0" borderId="0" xfId="0" applyNumberFormat="1" applyFont="1">
      <alignment vertical="center"/>
    </xf>
    <xf numFmtId="0" fontId="27" fillId="0" borderId="43" xfId="0" applyFont="1" applyBorder="1">
      <alignment vertical="center"/>
    </xf>
    <xf numFmtId="0" fontId="27" fillId="0" borderId="44" xfId="0" applyFont="1" applyBorder="1">
      <alignment vertical="center"/>
    </xf>
    <xf numFmtId="0" fontId="27" fillId="0" borderId="45" xfId="0" applyFont="1" applyBorder="1">
      <alignment vertical="center"/>
    </xf>
    <xf numFmtId="183" fontId="27" fillId="0" borderId="0" xfId="0" applyNumberFormat="1" applyFont="1">
      <alignment vertical="center"/>
    </xf>
    <xf numFmtId="0" fontId="3" fillId="0" borderId="0" xfId="0" applyFont="1">
      <alignment vertical="center"/>
    </xf>
    <xf numFmtId="0" fontId="27" fillId="0" borderId="0" xfId="0" applyFont="1" applyAlignment="1">
      <alignment horizontal="right" vertical="center"/>
    </xf>
    <xf numFmtId="183" fontId="27" fillId="0" borderId="46" xfId="0" applyNumberFormat="1" applyFont="1" applyBorder="1">
      <alignment vertical="center"/>
    </xf>
    <xf numFmtId="183" fontId="27" fillId="0" borderId="47" xfId="0" applyNumberFormat="1" applyFont="1" applyBorder="1">
      <alignment vertical="center"/>
    </xf>
    <xf numFmtId="183" fontId="27" fillId="0" borderId="48" xfId="0" applyNumberFormat="1" applyFont="1" applyBorder="1">
      <alignment vertical="center"/>
    </xf>
    <xf numFmtId="0" fontId="27" fillId="0" borderId="49" xfId="0" applyFont="1" applyBorder="1">
      <alignment vertical="center"/>
    </xf>
    <xf numFmtId="3" fontId="27" fillId="0" borderId="49" xfId="0" applyNumberFormat="1" applyFont="1" applyBorder="1">
      <alignment vertical="center"/>
    </xf>
    <xf numFmtId="202" fontId="9" fillId="0" borderId="50" xfId="0" applyNumberFormat="1" applyFont="1" applyBorder="1" applyAlignment="1">
      <alignment horizontal="left" vertical="center" wrapText="1"/>
    </xf>
    <xf numFmtId="202" fontId="9" fillId="0" borderId="0" xfId="0" applyNumberFormat="1" applyFont="1" applyAlignment="1">
      <alignment horizontal="left" vertical="center" wrapText="1"/>
    </xf>
    <xf numFmtId="202" fontId="49" fillId="0" borderId="50" xfId="0" applyNumberFormat="1" applyFont="1" applyBorder="1" applyAlignment="1">
      <alignment horizontal="center" vertical="center" wrapText="1"/>
    </xf>
    <xf numFmtId="0" fontId="19" fillId="0" borderId="0" xfId="0" applyFont="1" applyAlignment="1">
      <alignment horizontal="center" vertical="center"/>
    </xf>
    <xf numFmtId="192" fontId="50" fillId="0" borderId="0" xfId="0" applyNumberFormat="1" applyFont="1" applyAlignment="1">
      <alignment horizontal="right" vertical="center"/>
    </xf>
    <xf numFmtId="3" fontId="14" fillId="0" borderId="15" xfId="0" applyNumberFormat="1" applyFont="1" applyBorder="1" applyAlignment="1">
      <alignment horizontal="center" vertical="center" shrinkToFit="1"/>
    </xf>
    <xf numFmtId="3" fontId="24" fillId="0" borderId="0" xfId="0" applyNumberFormat="1" applyFont="1">
      <alignment vertical="center"/>
    </xf>
    <xf numFmtId="3" fontId="15" fillId="0" borderId="0" xfId="0" applyNumberFormat="1" applyFont="1" applyAlignment="1">
      <alignment horizontal="right" vertical="center"/>
    </xf>
    <xf numFmtId="3" fontId="17" fillId="0" borderId="0" xfId="0" applyNumberFormat="1" applyFont="1">
      <alignment vertical="center"/>
    </xf>
    <xf numFmtId="0" fontId="19" fillId="0" borderId="0" xfId="0" applyFont="1" applyAlignment="1">
      <alignment horizontal="right" vertical="center"/>
    </xf>
    <xf numFmtId="183" fontId="19" fillId="0" borderId="0" xfId="0" applyNumberFormat="1" applyFont="1" applyAlignment="1">
      <alignment horizontal="left" vertical="center"/>
    </xf>
    <xf numFmtId="14" fontId="0" fillId="0" borderId="0" xfId="0" applyNumberFormat="1">
      <alignment vertical="center"/>
    </xf>
    <xf numFmtId="0" fontId="2" fillId="0" borderId="0" xfId="1">
      <alignment vertical="center"/>
    </xf>
    <xf numFmtId="0" fontId="2" fillId="0" borderId="0" xfId="1" applyAlignment="1">
      <alignment horizontal="center" vertical="center"/>
    </xf>
    <xf numFmtId="0" fontId="2" fillId="0" borderId="0" xfId="1" applyAlignment="1">
      <alignment horizontal="right" vertical="center"/>
    </xf>
    <xf numFmtId="0" fontId="2" fillId="0" borderId="129" xfId="1" applyBorder="1" applyAlignment="1">
      <alignment horizontal="center" vertical="center" wrapText="1"/>
    </xf>
    <xf numFmtId="0" fontId="2" fillId="0" borderId="129" xfId="1" applyBorder="1" applyAlignment="1">
      <alignment horizontal="center" vertical="center"/>
    </xf>
    <xf numFmtId="182" fontId="2" fillId="0" borderId="129" xfId="1" applyNumberFormat="1" applyBorder="1" applyAlignment="1">
      <alignment horizontal="right" vertical="center"/>
    </xf>
    <xf numFmtId="182" fontId="2" fillId="8" borderId="129" xfId="1" applyNumberFormat="1" applyFill="1" applyBorder="1" applyAlignment="1">
      <alignment horizontal="right" vertical="center"/>
    </xf>
    <xf numFmtId="182" fontId="2" fillId="0" borderId="129" xfId="1" applyNumberFormat="1" applyBorder="1" applyAlignment="1">
      <alignment horizontal="center" vertical="center"/>
    </xf>
    <xf numFmtId="3" fontId="14" fillId="0" borderId="129" xfId="0" applyNumberFormat="1" applyFont="1" applyBorder="1" applyAlignment="1">
      <alignment horizontal="center" vertical="center" shrinkToFit="1"/>
    </xf>
    <xf numFmtId="177" fontId="16" fillId="0" borderId="136" xfId="0" applyNumberFormat="1" applyFont="1" applyBorder="1" applyAlignment="1">
      <alignment horizontal="center" vertical="center" shrinkToFit="1"/>
    </xf>
    <xf numFmtId="3" fontId="14" fillId="0" borderId="137" xfId="0" applyNumberFormat="1" applyFont="1" applyBorder="1" applyAlignment="1">
      <alignment horizontal="center" vertical="center" shrinkToFit="1"/>
    </xf>
    <xf numFmtId="177" fontId="16" fillId="0" borderId="138" xfId="0" applyNumberFormat="1" applyFont="1" applyBorder="1" applyAlignment="1">
      <alignment horizontal="center" vertical="center" shrinkToFit="1"/>
    </xf>
    <xf numFmtId="191" fontId="53" fillId="0" borderId="0" xfId="0" applyNumberFormat="1" applyFont="1">
      <alignment vertical="center"/>
    </xf>
    <xf numFmtId="207" fontId="4" fillId="0" borderId="15" xfId="0" applyNumberFormat="1" applyFont="1" applyBorder="1" applyAlignment="1">
      <alignment horizontal="center" vertical="center"/>
    </xf>
    <xf numFmtId="207" fontId="0" fillId="0" borderId="0" xfId="0" applyNumberFormat="1" applyAlignment="1">
      <alignment horizontal="center" vertical="center"/>
    </xf>
    <xf numFmtId="207" fontId="0" fillId="0" borderId="129" xfId="0" applyNumberFormat="1" applyBorder="1" applyAlignment="1">
      <alignment horizontal="center" vertical="center"/>
    </xf>
    <xf numFmtId="182" fontId="0" fillId="0" borderId="129" xfId="0" applyNumberFormat="1" applyBorder="1">
      <alignment vertical="center"/>
    </xf>
    <xf numFmtId="0" fontId="0" fillId="0" borderId="134" xfId="0" applyBorder="1">
      <alignment vertical="center"/>
    </xf>
    <xf numFmtId="0" fontId="0" fillId="0" borderId="21" xfId="0" applyBorder="1">
      <alignment vertical="center"/>
    </xf>
    <xf numFmtId="0" fontId="0" fillId="0" borderId="132" xfId="0" applyBorder="1">
      <alignment vertical="center"/>
    </xf>
    <xf numFmtId="0" fontId="0" fillId="0" borderId="131" xfId="0" applyBorder="1">
      <alignment vertical="center"/>
    </xf>
    <xf numFmtId="41" fontId="0" fillId="0" borderId="131" xfId="0" applyNumberFormat="1" applyBorder="1" applyAlignment="1">
      <alignment horizontal="center" vertical="center"/>
    </xf>
    <xf numFmtId="183" fontId="0" fillId="0" borderId="130" xfId="0" applyNumberFormat="1" applyBorder="1">
      <alignment vertical="center"/>
    </xf>
    <xf numFmtId="183" fontId="0" fillId="0" borderId="129" xfId="0" applyNumberFormat="1" applyBorder="1">
      <alignment vertical="center"/>
    </xf>
    <xf numFmtId="0" fontId="27" fillId="0" borderId="129" xfId="0" applyFont="1" applyBorder="1" applyAlignment="1">
      <alignment vertical="center" wrapText="1"/>
    </xf>
    <xf numFmtId="41" fontId="0" fillId="0" borderId="137" xfId="0" applyNumberFormat="1" applyBorder="1">
      <alignment vertical="center"/>
    </xf>
    <xf numFmtId="182" fontId="0" fillId="0" borderId="137" xfId="0" applyNumberFormat="1" applyBorder="1">
      <alignment vertical="center"/>
    </xf>
    <xf numFmtId="183" fontId="0" fillId="0" borderId="137" xfId="0" applyNumberFormat="1" applyBorder="1">
      <alignment vertical="center"/>
    </xf>
    <xf numFmtId="0" fontId="0" fillId="0" borderId="132" xfId="0" applyBorder="1" applyAlignment="1">
      <alignment horizontal="center" vertical="center"/>
    </xf>
    <xf numFmtId="0" fontId="0" fillId="0" borderId="131" xfId="0" applyBorder="1" applyAlignment="1">
      <alignment horizontal="center" vertical="center"/>
    </xf>
    <xf numFmtId="182" fontId="0" fillId="0" borderId="131" xfId="0" applyNumberFormat="1" applyBorder="1">
      <alignment vertical="center"/>
    </xf>
    <xf numFmtId="183" fontId="0" fillId="0" borderId="130" xfId="0" applyNumberFormat="1" applyBorder="1" applyAlignment="1">
      <alignment horizontal="right" vertical="center"/>
    </xf>
    <xf numFmtId="0" fontId="0" fillId="0" borderId="129" xfId="0" applyBorder="1">
      <alignment vertical="center"/>
    </xf>
    <xf numFmtId="182" fontId="0" fillId="0" borderId="26" xfId="0" applyNumberFormat="1" applyBorder="1">
      <alignment vertical="center"/>
    </xf>
    <xf numFmtId="0" fontId="14" fillId="0" borderId="0" xfId="0" applyFont="1" applyAlignment="1">
      <alignment horizontal="right" vertical="center"/>
    </xf>
    <xf numFmtId="183" fontId="0" fillId="0" borderId="25" xfId="0" applyNumberFormat="1" applyBorder="1" applyAlignment="1">
      <alignment horizontal="right" vertical="center"/>
    </xf>
    <xf numFmtId="0" fontId="0" fillId="0" borderId="137" xfId="0" applyBorder="1" applyAlignment="1">
      <alignment horizontal="center" vertical="center"/>
    </xf>
    <xf numFmtId="182" fontId="0" fillId="0" borderId="133" xfId="0" applyNumberFormat="1" applyBorder="1">
      <alignment vertical="center"/>
    </xf>
    <xf numFmtId="183" fontId="0" fillId="0" borderId="130" xfId="0" applyNumberFormat="1" applyBorder="1" applyAlignment="1">
      <alignment horizontal="center" vertical="center"/>
    </xf>
    <xf numFmtId="0" fontId="27" fillId="0" borderId="27" xfId="0" applyFont="1" applyBorder="1" applyAlignment="1">
      <alignment vertical="center" shrinkToFit="1"/>
    </xf>
    <xf numFmtId="0" fontId="4" fillId="0" borderId="133" xfId="0" applyFont="1" applyBorder="1">
      <alignment vertical="center"/>
    </xf>
    <xf numFmtId="0" fontId="4" fillId="0" borderId="134" xfId="0" applyFont="1" applyBorder="1" applyAlignment="1">
      <alignment horizontal="center" vertical="center"/>
    </xf>
    <xf numFmtId="0" fontId="4" fillId="0" borderId="135" xfId="0" applyFont="1" applyBorder="1">
      <alignment vertical="center"/>
    </xf>
    <xf numFmtId="183" fontId="4" fillId="0" borderId="137" xfId="0" applyNumberFormat="1" applyFont="1" applyBorder="1">
      <alignment vertical="center"/>
    </xf>
    <xf numFmtId="182" fontId="4" fillId="0" borderId="137" xfId="0" applyNumberFormat="1" applyFont="1" applyBorder="1">
      <alignment vertical="center"/>
    </xf>
    <xf numFmtId="0" fontId="27" fillId="0" borderId="29" xfId="0" applyFont="1" applyBorder="1" applyAlignment="1">
      <alignment vertical="center" shrinkToFit="1"/>
    </xf>
    <xf numFmtId="182" fontId="2" fillId="8" borderId="137" xfId="1" applyNumberFormat="1" applyFill="1" applyBorder="1" applyAlignment="1">
      <alignment horizontal="right" vertical="center"/>
    </xf>
    <xf numFmtId="182" fontId="2" fillId="0" borderId="137" xfId="1" applyNumberFormat="1" applyBorder="1" applyAlignment="1">
      <alignment horizontal="center" vertical="center"/>
    </xf>
    <xf numFmtId="182" fontId="55" fillId="0" borderId="23" xfId="1" applyNumberFormat="1" applyFont="1" applyBorder="1" applyAlignment="1">
      <alignment horizontal="right" vertical="center"/>
    </xf>
    <xf numFmtId="0" fontId="0" fillId="0" borderId="133" xfId="0" applyBorder="1">
      <alignment vertical="center"/>
    </xf>
    <xf numFmtId="0" fontId="0" fillId="0" borderId="39" xfId="0" applyBorder="1" applyAlignment="1">
      <alignment vertical="top" shrinkToFit="1"/>
    </xf>
    <xf numFmtId="0" fontId="27" fillId="0" borderId="13" xfId="0" applyFont="1" applyBorder="1" applyAlignment="1">
      <alignment vertical="center" shrinkToFit="1"/>
    </xf>
    <xf numFmtId="183" fontId="56" fillId="0" borderId="46" xfId="0" applyNumberFormat="1" applyFont="1" applyBorder="1">
      <alignment vertical="center"/>
    </xf>
    <xf numFmtId="183" fontId="56" fillId="0" borderId="47" xfId="0" applyNumberFormat="1" applyFont="1" applyBorder="1">
      <alignment vertical="center"/>
    </xf>
    <xf numFmtId="183" fontId="56" fillId="0" borderId="48" xfId="0" applyNumberFormat="1" applyFont="1" applyBorder="1">
      <alignment vertical="center"/>
    </xf>
    <xf numFmtId="177" fontId="16" fillId="0" borderId="82" xfId="0" applyNumberFormat="1" applyFont="1" applyBorder="1" applyAlignment="1">
      <alignment horizontal="center" vertical="center" shrinkToFit="1"/>
    </xf>
    <xf numFmtId="0" fontId="0" fillId="0" borderId="25" xfId="0" applyBorder="1" applyAlignment="1">
      <alignment horizontal="right" vertical="center"/>
    </xf>
    <xf numFmtId="0" fontId="58" fillId="0" borderId="0" xfId="0" applyFont="1">
      <alignment vertical="center"/>
    </xf>
    <xf numFmtId="191" fontId="50" fillId="0" borderId="0" xfId="0" applyNumberFormat="1" applyFont="1">
      <alignment vertical="center"/>
    </xf>
    <xf numFmtId="0" fontId="59" fillId="0" borderId="0" xfId="0" applyFont="1">
      <alignment vertical="center"/>
    </xf>
    <xf numFmtId="0" fontId="57" fillId="0" borderId="0" xfId="0" applyFont="1">
      <alignment vertical="center"/>
    </xf>
    <xf numFmtId="0" fontId="60" fillId="0" borderId="0" xfId="0" applyFont="1">
      <alignment vertical="center"/>
    </xf>
    <xf numFmtId="0" fontId="61" fillId="0" borderId="0" xfId="0" applyFont="1">
      <alignment vertical="center"/>
    </xf>
    <xf numFmtId="0" fontId="62" fillId="0" borderId="0" xfId="0" applyFont="1">
      <alignment vertical="center"/>
    </xf>
    <xf numFmtId="0" fontId="64" fillId="0" borderId="0" xfId="0" applyFont="1">
      <alignment vertical="center"/>
    </xf>
    <xf numFmtId="0" fontId="65" fillId="0" borderId="0" xfId="0" applyFont="1">
      <alignment vertical="center"/>
    </xf>
    <xf numFmtId="192" fontId="66" fillId="0" borderId="0" xfId="0" applyNumberFormat="1" applyFont="1" applyAlignment="1">
      <alignment horizontal="right" vertical="center"/>
    </xf>
    <xf numFmtId="190" fontId="67" fillId="0" borderId="0" xfId="0" applyNumberFormat="1" applyFont="1">
      <alignment vertical="center"/>
    </xf>
    <xf numFmtId="0" fontId="68" fillId="0" borderId="0" xfId="0" applyFont="1">
      <alignment vertical="center"/>
    </xf>
    <xf numFmtId="191" fontId="66" fillId="0" borderId="0" xfId="0" applyNumberFormat="1" applyFont="1">
      <alignment vertical="center"/>
    </xf>
    <xf numFmtId="192" fontId="66" fillId="0" borderId="0" xfId="0" quotePrefix="1" applyNumberFormat="1" applyFont="1" applyAlignment="1">
      <alignment horizontal="right" vertical="center"/>
    </xf>
    <xf numFmtId="0" fontId="16" fillId="0" borderId="43" xfId="0" applyFont="1" applyBorder="1">
      <alignment vertical="center"/>
    </xf>
    <xf numFmtId="0" fontId="16" fillId="0" borderId="0" xfId="0" applyFont="1">
      <alignment vertical="center"/>
    </xf>
    <xf numFmtId="0" fontId="54" fillId="12" borderId="149" xfId="1" applyFont="1" applyFill="1" applyBorder="1" applyAlignment="1">
      <alignment horizontal="center" vertical="center"/>
    </xf>
    <xf numFmtId="0" fontId="54" fillId="12" borderId="150" xfId="1" applyFont="1" applyFill="1" applyBorder="1" applyAlignment="1">
      <alignment horizontal="center" vertical="center"/>
    </xf>
    <xf numFmtId="0" fontId="54" fillId="12" borderId="151" xfId="1" applyFont="1" applyFill="1" applyBorder="1" applyAlignment="1">
      <alignment horizontal="right" vertical="center"/>
    </xf>
    <xf numFmtId="0" fontId="54" fillId="12" borderId="152" xfId="1" applyFont="1" applyFill="1" applyBorder="1" applyAlignment="1">
      <alignment horizontal="right" vertical="center"/>
    </xf>
    <xf numFmtId="0" fontId="54" fillId="12" borderId="152" xfId="1" applyFont="1" applyFill="1" applyBorder="1" applyAlignment="1">
      <alignment horizontal="center" vertical="center"/>
    </xf>
    <xf numFmtId="0" fontId="54" fillId="12" borderId="153" xfId="1" applyFont="1" applyFill="1" applyBorder="1" applyAlignment="1">
      <alignment horizontal="right" vertical="center"/>
    </xf>
    <xf numFmtId="0" fontId="54" fillId="12" borderId="152" xfId="1" applyFont="1" applyFill="1" applyBorder="1" applyAlignment="1">
      <alignment horizontal="center" vertical="center" wrapText="1"/>
    </xf>
    <xf numFmtId="0" fontId="54" fillId="12" borderId="153" xfId="1" applyFont="1" applyFill="1" applyBorder="1" applyAlignment="1">
      <alignment horizontal="right" vertical="center" wrapText="1"/>
    </xf>
    <xf numFmtId="0" fontId="54" fillId="12" borderId="6" xfId="1" applyFont="1" applyFill="1" applyBorder="1" applyAlignment="1">
      <alignment horizontal="right" vertical="center"/>
    </xf>
    <xf numFmtId="0" fontId="54" fillId="12" borderId="7" xfId="1" applyFont="1" applyFill="1" applyBorder="1" applyAlignment="1">
      <alignment horizontal="right" vertical="center"/>
    </xf>
    <xf numFmtId="0" fontId="54" fillId="12" borderId="7" xfId="1" applyFont="1" applyFill="1" applyBorder="1" applyAlignment="1">
      <alignment horizontal="center" vertical="center"/>
    </xf>
    <xf numFmtId="0" fontId="54" fillId="12" borderId="55" xfId="1" applyFont="1" applyFill="1" applyBorder="1" applyAlignment="1">
      <alignment horizontal="center" vertical="center"/>
    </xf>
    <xf numFmtId="0" fontId="54" fillId="12" borderId="154" xfId="1" applyFont="1" applyFill="1" applyBorder="1" applyAlignment="1">
      <alignment horizontal="right" vertical="center"/>
    </xf>
    <xf numFmtId="0" fontId="54" fillId="12" borderId="155" xfId="1" applyFont="1" applyFill="1" applyBorder="1" applyAlignment="1">
      <alignment horizontal="right" vertical="center"/>
    </xf>
    <xf numFmtId="0" fontId="54" fillId="12" borderId="155" xfId="1" applyFont="1" applyFill="1" applyBorder="1" applyAlignment="1">
      <alignment horizontal="center" vertical="center"/>
    </xf>
    <xf numFmtId="0" fontId="54" fillId="12" borderId="156" xfId="1" applyFont="1" applyFill="1" applyBorder="1" applyAlignment="1">
      <alignment horizontal="center" vertical="center"/>
    </xf>
    <xf numFmtId="0" fontId="54" fillId="12" borderId="157" xfId="1" applyFont="1" applyFill="1" applyBorder="1" applyAlignment="1">
      <alignment horizontal="right" vertical="center"/>
    </xf>
    <xf numFmtId="0" fontId="54" fillId="12" borderId="158" xfId="1" applyFont="1" applyFill="1" applyBorder="1" applyAlignment="1">
      <alignment horizontal="right" vertical="center"/>
    </xf>
    <xf numFmtId="0" fontId="54" fillId="12" borderId="158" xfId="1" applyFont="1" applyFill="1" applyBorder="1" applyAlignment="1">
      <alignment horizontal="center" vertical="center"/>
    </xf>
    <xf numFmtId="0" fontId="54" fillId="12" borderId="159" xfId="1" applyFont="1" applyFill="1" applyBorder="1" applyAlignment="1">
      <alignment horizontal="center" vertical="center"/>
    </xf>
    <xf numFmtId="0" fontId="54" fillId="12" borderId="159" xfId="1" applyFont="1" applyFill="1" applyBorder="1" applyAlignment="1">
      <alignment horizontal="center" vertical="center" wrapText="1"/>
    </xf>
    <xf numFmtId="0" fontId="54" fillId="12" borderId="160" xfId="1" applyFont="1" applyFill="1" applyBorder="1" applyAlignment="1">
      <alignment horizontal="center" vertical="center" wrapText="1"/>
    </xf>
    <xf numFmtId="0" fontId="54" fillId="12" borderId="163" xfId="1" applyFont="1" applyFill="1" applyBorder="1" applyAlignment="1">
      <alignment horizontal="right" vertical="center"/>
    </xf>
    <xf numFmtId="0" fontId="54" fillId="12" borderId="164" xfId="1" applyFont="1" applyFill="1" applyBorder="1" applyAlignment="1">
      <alignment horizontal="right" vertical="center"/>
    </xf>
    <xf numFmtId="0" fontId="54" fillId="12" borderId="164" xfId="1" applyFont="1" applyFill="1" applyBorder="1" applyAlignment="1">
      <alignment horizontal="center" vertical="center"/>
    </xf>
    <xf numFmtId="0" fontId="54" fillId="12" borderId="165" xfId="1" applyFont="1" applyFill="1" applyBorder="1" applyAlignment="1">
      <alignment horizontal="right" vertical="center"/>
    </xf>
    <xf numFmtId="0" fontId="54" fillId="12" borderId="166" xfId="1" applyFont="1" applyFill="1" applyBorder="1" applyAlignment="1">
      <alignment horizontal="right" vertical="center"/>
    </xf>
    <xf numFmtId="0" fontId="54" fillId="12" borderId="166" xfId="1" applyFont="1" applyFill="1" applyBorder="1" applyAlignment="1">
      <alignment horizontal="center" vertical="center"/>
    </xf>
    <xf numFmtId="0" fontId="54" fillId="12" borderId="167" xfId="1" applyFont="1" applyFill="1" applyBorder="1" applyAlignment="1">
      <alignment horizontal="center" vertical="center" wrapText="1"/>
    </xf>
    <xf numFmtId="0" fontId="54" fillId="12" borderId="168" xfId="1" applyFont="1" applyFill="1" applyBorder="1" applyAlignment="1">
      <alignment horizontal="center" vertical="center" wrapText="1"/>
    </xf>
    <xf numFmtId="0" fontId="69" fillId="12" borderId="161" xfId="1" applyFont="1" applyFill="1" applyBorder="1" applyAlignment="1">
      <alignment horizontal="center" vertical="center" wrapText="1"/>
    </xf>
    <xf numFmtId="0" fontId="69" fillId="12" borderId="162" xfId="1" applyFont="1" applyFill="1" applyBorder="1" applyAlignment="1">
      <alignment horizontal="center" vertical="center" wrapText="1"/>
    </xf>
    <xf numFmtId="200" fontId="24" fillId="0" borderId="0" xfId="0" applyNumberFormat="1" applyFont="1" applyAlignment="1">
      <alignment horizontal="left" vertical="center"/>
    </xf>
    <xf numFmtId="0" fontId="1" fillId="0" borderId="129" xfId="1" applyFont="1" applyBorder="1" applyAlignment="1">
      <alignment horizontal="center" vertical="center" wrapText="1"/>
    </xf>
    <xf numFmtId="0" fontId="0" fillId="0" borderId="129" xfId="0" applyBorder="1" applyAlignment="1">
      <alignment horizontal="center" vertical="center"/>
    </xf>
    <xf numFmtId="183" fontId="0" fillId="0" borderId="131" xfId="0" applyNumberFormat="1" applyBorder="1" applyAlignment="1">
      <alignment horizontal="right" vertical="center"/>
    </xf>
    <xf numFmtId="182" fontId="0" fillId="0" borderId="130" xfId="0" applyNumberFormat="1" applyBorder="1">
      <alignment vertical="center"/>
    </xf>
    <xf numFmtId="0" fontId="16" fillId="0" borderId="129" xfId="0" applyFont="1" applyBorder="1">
      <alignment vertical="center"/>
    </xf>
    <xf numFmtId="183" fontId="0" fillId="0" borderId="131" xfId="0" applyNumberFormat="1" applyBorder="1" applyAlignment="1">
      <alignment horizontal="center" vertical="center"/>
    </xf>
    <xf numFmtId="0" fontId="0" fillId="0" borderId="6" xfId="0" applyBorder="1">
      <alignment vertical="center"/>
    </xf>
    <xf numFmtId="0" fontId="0" fillId="0" borderId="7" xfId="0" applyBorder="1" applyAlignment="1">
      <alignment horizontal="right" vertical="center"/>
    </xf>
    <xf numFmtId="183" fontId="0" fillId="0" borderId="7" xfId="0" applyNumberFormat="1" applyBorder="1" applyAlignment="1">
      <alignment horizontal="center" vertical="center"/>
    </xf>
    <xf numFmtId="182" fontId="0" fillId="0" borderId="55" xfId="0" applyNumberFormat="1" applyBorder="1">
      <alignment vertical="center"/>
    </xf>
    <xf numFmtId="186" fontId="0" fillId="0" borderId="130" xfId="0" applyNumberFormat="1" applyBorder="1">
      <alignment vertical="center"/>
    </xf>
    <xf numFmtId="0" fontId="0" fillId="0" borderId="133" xfId="0" applyBorder="1" applyAlignment="1">
      <alignment vertical="center" wrapText="1"/>
    </xf>
    <xf numFmtId="0" fontId="0" fillId="0" borderId="6" xfId="0" applyBorder="1" applyAlignment="1">
      <alignment vertical="center" wrapText="1"/>
    </xf>
    <xf numFmtId="182" fontId="63" fillId="0" borderId="129" xfId="0" applyNumberFormat="1" applyFont="1" applyBorder="1">
      <alignment vertical="center"/>
    </xf>
    <xf numFmtId="183" fontId="0" fillId="0" borderId="129" xfId="0" applyNumberFormat="1" applyBorder="1" applyAlignment="1">
      <alignment horizontal="center" vertical="center"/>
    </xf>
    <xf numFmtId="183" fontId="0" fillId="0" borderId="137" xfId="0" applyNumberFormat="1" applyBorder="1" applyAlignment="1">
      <alignment horizontal="center" vertical="center"/>
    </xf>
    <xf numFmtId="183" fontId="0" fillId="0" borderId="7" xfId="0" applyNumberFormat="1" applyBorder="1" applyAlignment="1">
      <alignment horizontal="right" vertical="center"/>
    </xf>
    <xf numFmtId="0" fontId="51" fillId="0" borderId="129" xfId="0" applyFont="1" applyBorder="1" applyAlignment="1">
      <alignment vertical="center" wrapText="1"/>
    </xf>
    <xf numFmtId="0" fontId="0" fillId="0" borderId="22" xfId="0" applyBorder="1" applyAlignment="1">
      <alignment horizontal="right" vertical="center"/>
    </xf>
    <xf numFmtId="0" fontId="28" fillId="0" borderId="0" xfId="0" applyFont="1" applyAlignment="1">
      <alignment horizontal="center" vertical="center"/>
    </xf>
    <xf numFmtId="190" fontId="28" fillId="0" borderId="0" xfId="0" applyNumberFormat="1" applyFont="1">
      <alignment vertical="center"/>
    </xf>
    <xf numFmtId="0" fontId="33" fillId="0" borderId="0" xfId="0" applyFont="1" applyAlignment="1">
      <alignment vertical="top" wrapText="1"/>
    </xf>
    <xf numFmtId="0" fontId="4" fillId="0" borderId="24" xfId="0" applyFont="1" applyBorder="1" applyAlignment="1">
      <alignment horizontal="center" vertical="center"/>
    </xf>
    <xf numFmtId="183" fontId="0" fillId="0" borderId="25" xfId="0" applyNumberFormat="1" applyBorder="1" applyAlignment="1">
      <alignment horizontal="center" vertical="center"/>
    </xf>
    <xf numFmtId="0" fontId="0" fillId="0" borderId="169" xfId="0" applyBorder="1" applyAlignment="1">
      <alignment horizontal="center" vertical="center"/>
    </xf>
    <xf numFmtId="0" fontId="0" fillId="0" borderId="169" xfId="0" applyBorder="1">
      <alignment vertical="center"/>
    </xf>
    <xf numFmtId="182" fontId="0" fillId="0" borderId="169" xfId="0" applyNumberFormat="1" applyBorder="1">
      <alignment vertical="center"/>
    </xf>
    <xf numFmtId="183" fontId="0" fillId="0" borderId="169" xfId="0" applyNumberFormat="1" applyBorder="1" applyAlignment="1">
      <alignment horizontal="right" vertical="center"/>
    </xf>
    <xf numFmtId="0" fontId="0" fillId="0" borderId="132" xfId="0" applyBorder="1" applyAlignment="1">
      <alignment horizontal="left" vertical="center"/>
    </xf>
    <xf numFmtId="0" fontId="0" fillId="0" borderId="131" xfId="0" applyBorder="1" applyAlignment="1">
      <alignment horizontal="left" vertical="center"/>
    </xf>
    <xf numFmtId="0" fontId="0" fillId="0" borderId="130" xfId="0" applyBorder="1">
      <alignment vertical="center"/>
    </xf>
    <xf numFmtId="0" fontId="0" fillId="0" borderId="137" xfId="0" applyBorder="1">
      <alignment vertical="center"/>
    </xf>
    <xf numFmtId="182" fontId="0" fillId="0" borderId="132" xfId="0" applyNumberFormat="1" applyBorder="1">
      <alignment vertical="center"/>
    </xf>
    <xf numFmtId="0" fontId="0" fillId="0" borderId="133" xfId="0" applyBorder="1" applyAlignment="1">
      <alignment horizontal="left" vertical="center"/>
    </xf>
    <xf numFmtId="0" fontId="4" fillId="0" borderId="169" xfId="0" applyFont="1" applyBorder="1" applyAlignment="1">
      <alignment horizontal="center" vertical="center"/>
    </xf>
    <xf numFmtId="58" fontId="0" fillId="0" borderId="0" xfId="0" applyNumberFormat="1">
      <alignment vertical="center"/>
    </xf>
    <xf numFmtId="0" fontId="0" fillId="0" borderId="6" xfId="0" applyBorder="1" applyAlignment="1">
      <alignment horizontal="left" vertical="center"/>
    </xf>
    <xf numFmtId="182" fontId="0" fillId="0" borderId="7" xfId="0" applyNumberFormat="1" applyBorder="1" applyAlignment="1">
      <alignment horizontal="center" vertical="center"/>
    </xf>
    <xf numFmtId="0" fontId="0" fillId="0" borderId="55" xfId="0" applyBorder="1" applyAlignment="1">
      <alignment horizontal="center" vertical="center"/>
    </xf>
    <xf numFmtId="0" fontId="33" fillId="0" borderId="0" xfId="0" applyFont="1" applyAlignment="1">
      <alignment horizontal="left" vertical="top" wrapText="1"/>
    </xf>
    <xf numFmtId="0" fontId="27" fillId="0" borderId="137" xfId="0" applyFont="1" applyBorder="1" applyAlignment="1">
      <alignment vertical="center" shrinkToFit="1"/>
    </xf>
    <xf numFmtId="0" fontId="0" fillId="0" borderId="42" xfId="0" applyBorder="1">
      <alignment vertical="center"/>
    </xf>
    <xf numFmtId="0" fontId="4" fillId="0" borderId="116" xfId="0" applyFont="1" applyBorder="1" applyAlignment="1">
      <alignment horizontal="center" vertical="center"/>
    </xf>
    <xf numFmtId="0" fontId="4" fillId="0" borderId="117" xfId="0" applyFont="1" applyBorder="1">
      <alignment vertical="center"/>
    </xf>
    <xf numFmtId="183" fontId="4" fillId="0" borderId="30" xfId="0" applyNumberFormat="1" applyFont="1" applyBorder="1">
      <alignment vertical="center"/>
    </xf>
    <xf numFmtId="183" fontId="0" fillId="0" borderId="30" xfId="0" applyNumberFormat="1" applyBorder="1" applyAlignment="1">
      <alignment horizontal="center" vertical="center"/>
    </xf>
    <xf numFmtId="182" fontId="4" fillId="0" borderId="30" xfId="0" applyNumberFormat="1" applyFont="1" applyBorder="1">
      <alignment vertical="center"/>
    </xf>
    <xf numFmtId="0" fontId="27" fillId="0" borderId="30" xfId="0" applyFont="1" applyBorder="1" applyAlignment="1">
      <alignment vertical="center" shrinkToFit="1"/>
    </xf>
    <xf numFmtId="0" fontId="3" fillId="0" borderId="133" xfId="0" applyFont="1" applyBorder="1">
      <alignment vertical="center"/>
    </xf>
    <xf numFmtId="0" fontId="3" fillId="0" borderId="169" xfId="0" applyFont="1" applyBorder="1" applyAlignment="1">
      <alignment horizontal="center" vertical="center"/>
    </xf>
    <xf numFmtId="0" fontId="3" fillId="0" borderId="135" xfId="0" applyFont="1" applyBorder="1">
      <alignment vertical="center"/>
    </xf>
    <xf numFmtId="183" fontId="3" fillId="0" borderId="137" xfId="0" applyNumberFormat="1" applyFont="1" applyBorder="1">
      <alignment vertical="center"/>
    </xf>
    <xf numFmtId="182" fontId="3" fillId="0" borderId="137" xfId="0" applyNumberFormat="1" applyFont="1" applyBorder="1">
      <alignment vertical="center"/>
    </xf>
    <xf numFmtId="0" fontId="27" fillId="0" borderId="137" xfId="0" applyFont="1" applyBorder="1" applyAlignment="1">
      <alignment vertical="center" wrapText="1"/>
    </xf>
    <xf numFmtId="183" fontId="0" fillId="0" borderId="29" xfId="0" applyNumberFormat="1" applyBorder="1" applyAlignment="1">
      <alignment horizontal="center" vertical="center"/>
    </xf>
    <xf numFmtId="41" fontId="22" fillId="0" borderId="0" xfId="0" applyNumberFormat="1" applyFont="1" applyAlignment="1">
      <alignment horizontal="left" vertical="center"/>
    </xf>
    <xf numFmtId="209" fontId="71" fillId="0" borderId="0" xfId="0" applyNumberFormat="1" applyFont="1">
      <alignment vertical="center"/>
    </xf>
    <xf numFmtId="0" fontId="73" fillId="0" borderId="0" xfId="0" applyFont="1">
      <alignment vertical="center"/>
    </xf>
    <xf numFmtId="191" fontId="71" fillId="0" borderId="0" xfId="0" applyNumberFormat="1" applyFont="1">
      <alignment vertical="center"/>
    </xf>
    <xf numFmtId="0" fontId="74" fillId="0" borderId="0" xfId="0" applyFont="1">
      <alignment vertical="center"/>
    </xf>
    <xf numFmtId="192" fontId="71" fillId="0" borderId="0" xfId="0" applyNumberFormat="1" applyFont="1" applyAlignment="1">
      <alignment horizontal="right" vertical="center"/>
    </xf>
    <xf numFmtId="0" fontId="72" fillId="0" borderId="0" xfId="0" applyFont="1">
      <alignment vertical="center"/>
    </xf>
    <xf numFmtId="204" fontId="73" fillId="0" borderId="0" xfId="0" applyNumberFormat="1" applyFont="1" applyAlignment="1">
      <alignment horizontal="right" vertical="center"/>
    </xf>
    <xf numFmtId="198" fontId="74" fillId="0" borderId="0" xfId="0" applyNumberFormat="1" applyFont="1" applyAlignment="1">
      <alignment horizontal="left" vertical="center"/>
    </xf>
    <xf numFmtId="191" fontId="75" fillId="0" borderId="0" xfId="0" applyNumberFormat="1" applyFont="1">
      <alignment vertical="center"/>
    </xf>
    <xf numFmtId="0" fontId="76" fillId="0" borderId="5" xfId="0" applyFont="1" applyBorder="1" applyAlignment="1">
      <alignment vertical="center" wrapText="1"/>
    </xf>
    <xf numFmtId="0" fontId="75" fillId="0" borderId="0" xfId="0" applyFont="1" applyAlignment="1">
      <alignment vertical="center" wrapText="1"/>
    </xf>
    <xf numFmtId="192" fontId="71" fillId="0" borderId="0" xfId="0" applyNumberFormat="1" applyFont="1" applyAlignment="1">
      <alignment horizontal="right" vertical="center" wrapText="1"/>
    </xf>
    <xf numFmtId="191" fontId="71" fillId="0" borderId="0" xfId="0" applyNumberFormat="1" applyFont="1" applyAlignment="1">
      <alignment vertical="center" wrapText="1"/>
    </xf>
    <xf numFmtId="0" fontId="74" fillId="0" borderId="0" xfId="0" applyFont="1" applyAlignment="1">
      <alignment vertical="center" wrapText="1"/>
    </xf>
    <xf numFmtId="0" fontId="76" fillId="0" borderId="0" xfId="0" applyFont="1">
      <alignment vertical="center"/>
    </xf>
    <xf numFmtId="0" fontId="77" fillId="0" borderId="5" xfId="0" applyFont="1" applyBorder="1" applyAlignment="1">
      <alignment vertical="center" wrapText="1"/>
    </xf>
    <xf numFmtId="199" fontId="73" fillId="0" borderId="0" xfId="0" applyNumberFormat="1" applyFont="1">
      <alignment vertical="center"/>
    </xf>
    <xf numFmtId="213" fontId="71" fillId="0" borderId="0" xfId="0" applyNumberFormat="1" applyFont="1">
      <alignment vertical="center"/>
    </xf>
    <xf numFmtId="198" fontId="71" fillId="0" borderId="0" xfId="0" applyNumberFormat="1" applyFont="1">
      <alignment vertical="center"/>
    </xf>
    <xf numFmtId="198" fontId="74" fillId="0" borderId="0" xfId="0" applyNumberFormat="1" applyFont="1">
      <alignment vertical="center"/>
    </xf>
    <xf numFmtId="0" fontId="6" fillId="0" borderId="7" xfId="0" applyFont="1" applyBorder="1" applyAlignment="1">
      <alignment vertical="center" shrinkToFit="1"/>
    </xf>
    <xf numFmtId="211" fontId="6" fillId="0" borderId="7" xfId="0" applyNumberFormat="1" applyFont="1" applyBorder="1" applyAlignment="1">
      <alignment horizontal="left" vertical="center"/>
    </xf>
    <xf numFmtId="0" fontId="6" fillId="0" borderId="169" xfId="0" applyFont="1" applyBorder="1" applyAlignment="1">
      <alignment vertical="center" shrinkToFit="1"/>
    </xf>
    <xf numFmtId="211" fontId="6" fillId="0" borderId="169" xfId="0" applyNumberFormat="1" applyFont="1" applyBorder="1" applyAlignment="1">
      <alignment horizontal="left" vertical="center"/>
    </xf>
    <xf numFmtId="0" fontId="24" fillId="0" borderId="0" xfId="0" applyFont="1" applyAlignment="1">
      <alignment horizontal="left" vertical="center"/>
    </xf>
    <xf numFmtId="192" fontId="50" fillId="0" borderId="0" xfId="0" quotePrefix="1" applyNumberFormat="1" applyFont="1" applyAlignment="1">
      <alignment horizontal="right" vertical="center"/>
    </xf>
    <xf numFmtId="198" fontId="25" fillId="0" borderId="0" xfId="0" applyNumberFormat="1" applyFont="1" applyAlignment="1">
      <alignment horizontal="left" vertical="center"/>
    </xf>
    <xf numFmtId="3" fontId="23" fillId="0" borderId="7" xfId="0" applyNumberFormat="1" applyFont="1" applyBorder="1" applyAlignment="1">
      <alignment horizontal="right" vertical="center"/>
    </xf>
    <xf numFmtId="3" fontId="3" fillId="0" borderId="0" xfId="0" applyNumberFormat="1" applyFont="1">
      <alignment vertical="center"/>
    </xf>
    <xf numFmtId="3" fontId="23" fillId="0" borderId="5" xfId="0" applyNumberFormat="1" applyFont="1" applyBorder="1" applyAlignment="1">
      <alignment horizontal="right" vertical="center" indent="12"/>
    </xf>
    <xf numFmtId="3" fontId="23" fillId="0" borderId="0" xfId="0" applyNumberFormat="1" applyFont="1" applyAlignment="1">
      <alignment horizontal="right" vertical="center" indent="12"/>
    </xf>
    <xf numFmtId="3" fontId="23" fillId="0" borderId="5" xfId="0" applyNumberFormat="1" applyFont="1" applyBorder="1" applyAlignment="1">
      <alignment horizontal="right" vertical="center"/>
    </xf>
    <xf numFmtId="3" fontId="23" fillId="0" borderId="0" xfId="0" applyNumberFormat="1" applyFont="1" applyAlignment="1">
      <alignment horizontal="right" vertical="center"/>
    </xf>
    <xf numFmtId="3" fontId="23" fillId="0" borderId="6" xfId="0" applyNumberFormat="1" applyFont="1" applyBorder="1" applyAlignment="1">
      <alignment horizontal="right" vertical="center"/>
    </xf>
    <xf numFmtId="3" fontId="23" fillId="0" borderId="0" xfId="0" applyNumberFormat="1" applyFont="1">
      <alignment vertical="center"/>
    </xf>
    <xf numFmtId="3" fontId="23" fillId="0" borderId="0" xfId="0" applyNumberFormat="1" applyFont="1" applyAlignment="1">
      <alignment horizontal="right" vertical="top"/>
    </xf>
    <xf numFmtId="3" fontId="78" fillId="0" borderId="0" xfId="0" applyNumberFormat="1" applyFont="1" applyAlignment="1">
      <alignment vertical="center" shrinkToFit="1"/>
    </xf>
    <xf numFmtId="0" fontId="11" fillId="0" borderId="0" xfId="0" applyFont="1">
      <alignment vertical="center"/>
    </xf>
    <xf numFmtId="9" fontId="15" fillId="0" borderId="0" xfId="0" applyNumberFormat="1" applyFont="1" applyAlignment="1">
      <alignment horizontal="left" vertical="center"/>
    </xf>
    <xf numFmtId="0" fontId="82" fillId="0" borderId="0" xfId="0" applyFont="1">
      <alignment vertical="center"/>
    </xf>
    <xf numFmtId="0" fontId="83" fillId="0" borderId="0" xfId="0" applyFont="1">
      <alignment vertical="center"/>
    </xf>
    <xf numFmtId="0" fontId="7" fillId="0" borderId="0" xfId="0" applyFont="1" applyAlignment="1">
      <alignment vertical="center" shrinkToFit="1"/>
    </xf>
    <xf numFmtId="218" fontId="7" fillId="0" borderId="0" xfId="0" applyNumberFormat="1" applyFont="1" applyAlignment="1">
      <alignment vertical="center" shrinkToFit="1"/>
    </xf>
    <xf numFmtId="217" fontId="9" fillId="0" borderId="7" xfId="0" applyNumberFormat="1" applyFont="1" applyBorder="1" applyAlignment="1">
      <alignment vertical="center" shrinkToFit="1"/>
    </xf>
    <xf numFmtId="207" fontId="0" fillId="0" borderId="170" xfId="0" applyNumberFormat="1" applyBorder="1" applyAlignment="1">
      <alignment horizontal="center" vertical="center"/>
    </xf>
    <xf numFmtId="185" fontId="0" fillId="0" borderId="129" xfId="0" applyNumberFormat="1" applyBorder="1">
      <alignment vertical="center"/>
    </xf>
    <xf numFmtId="198" fontId="35" fillId="0" borderId="0" xfId="0" applyNumberFormat="1" applyFont="1">
      <alignment vertical="center"/>
    </xf>
    <xf numFmtId="0" fontId="6" fillId="0" borderId="0" xfId="0" applyFont="1" applyAlignment="1">
      <alignment horizontal="left" vertical="top"/>
    </xf>
    <xf numFmtId="0" fontId="35" fillId="0" borderId="0" xfId="0" applyFont="1">
      <alignment vertical="center"/>
    </xf>
    <xf numFmtId="58" fontId="0" fillId="0" borderId="0" xfId="0" applyNumberFormat="1" applyAlignment="1">
      <alignment horizontal="left" vertical="center"/>
    </xf>
    <xf numFmtId="0" fontId="31" fillId="7" borderId="184" xfId="2" applyFill="1" applyBorder="1" applyAlignment="1">
      <alignment horizontal="center"/>
    </xf>
    <xf numFmtId="0" fontId="31" fillId="0" borderId="185" xfId="2" applyBorder="1" applyAlignment="1">
      <alignment wrapText="1"/>
    </xf>
    <xf numFmtId="0" fontId="31" fillId="0" borderId="185" xfId="2" applyBorder="1" applyAlignment="1">
      <alignment horizontal="right" wrapText="1"/>
    </xf>
    <xf numFmtId="3" fontId="21" fillId="0" borderId="0" xfId="0" quotePrefix="1" applyNumberFormat="1" applyFont="1" applyAlignment="1">
      <alignment horizontal="center" vertical="center"/>
    </xf>
    <xf numFmtId="219" fontId="49" fillId="0" borderId="50" xfId="0" applyNumberFormat="1" applyFont="1" applyBorder="1" applyAlignment="1">
      <alignment horizontal="center" vertical="center" wrapText="1"/>
    </xf>
    <xf numFmtId="0" fontId="87" fillId="0" borderId="0" xfId="0" applyFont="1" applyAlignment="1">
      <alignment vertical="top"/>
    </xf>
    <xf numFmtId="0" fontId="88" fillId="0" borderId="0" xfId="0" applyFont="1">
      <alignment vertical="center"/>
    </xf>
    <xf numFmtId="191" fontId="89" fillId="0" borderId="0" xfId="0" applyNumberFormat="1" applyFont="1">
      <alignment vertical="center"/>
    </xf>
    <xf numFmtId="0" fontId="90" fillId="0" borderId="0" xfId="0" applyFont="1">
      <alignment vertical="center"/>
    </xf>
    <xf numFmtId="0" fontId="87" fillId="0" borderId="0" xfId="0" applyFont="1">
      <alignment vertical="center"/>
    </xf>
    <xf numFmtId="192" fontId="91" fillId="0" borderId="0" xfId="0" applyNumberFormat="1" applyFont="1" applyAlignment="1">
      <alignment horizontal="left" vertical="center"/>
    </xf>
    <xf numFmtId="191" fontId="91" fillId="0" borderId="0" xfId="0" applyNumberFormat="1" applyFont="1">
      <alignment vertical="center"/>
    </xf>
    <xf numFmtId="0" fontId="91" fillId="0" borderId="0" xfId="0" applyFont="1">
      <alignment vertical="center"/>
    </xf>
    <xf numFmtId="192" fontId="89" fillId="0" borderId="0" xfId="0" applyNumberFormat="1" applyFont="1" applyAlignment="1">
      <alignment horizontal="right" vertical="center"/>
    </xf>
    <xf numFmtId="192" fontId="91" fillId="0" borderId="0" xfId="0" applyNumberFormat="1" applyFont="1" applyAlignment="1">
      <alignment horizontal="right" vertical="center"/>
    </xf>
    <xf numFmtId="191" fontId="92" fillId="0" borderId="0" xfId="0" applyNumberFormat="1" applyFont="1" applyAlignment="1">
      <alignment horizontal="right" vertical="center"/>
    </xf>
    <xf numFmtId="191" fontId="91" fillId="0" borderId="0" xfId="0" applyNumberFormat="1" applyFont="1" applyAlignment="1">
      <alignment horizontal="left" vertical="center"/>
    </xf>
    <xf numFmtId="190" fontId="91" fillId="0" borderId="0" xfId="0" applyNumberFormat="1" applyFont="1" applyAlignment="1">
      <alignment horizontal="right" vertical="center"/>
    </xf>
    <xf numFmtId="191" fontId="91" fillId="0" borderId="0" xfId="0" applyNumberFormat="1" applyFont="1" applyAlignment="1">
      <alignment horizontal="right" vertical="center"/>
    </xf>
    <xf numFmtId="3" fontId="91" fillId="0" borderId="0" xfId="0" applyNumberFormat="1" applyFont="1">
      <alignment vertical="center"/>
    </xf>
    <xf numFmtId="0" fontId="87" fillId="0" borderId="0" xfId="0" applyFont="1" applyAlignment="1">
      <alignment horizontal="left" vertical="top"/>
    </xf>
    <xf numFmtId="3" fontId="90" fillId="0" borderId="0" xfId="0" applyNumberFormat="1" applyFont="1">
      <alignment vertical="center"/>
    </xf>
    <xf numFmtId="9" fontId="89" fillId="0" borderId="0" xfId="0" applyNumberFormat="1" applyFont="1" applyAlignment="1">
      <alignment horizontal="right" vertical="center"/>
    </xf>
    <xf numFmtId="212" fontId="89" fillId="0" borderId="0" xfId="0" applyNumberFormat="1" applyFont="1">
      <alignment vertical="center"/>
    </xf>
    <xf numFmtId="191" fontId="88" fillId="0" borderId="0" xfId="0" applyNumberFormat="1" applyFont="1">
      <alignment vertical="center"/>
    </xf>
    <xf numFmtId="204" fontId="88" fillId="0" borderId="0" xfId="0" applyNumberFormat="1" applyFont="1" applyAlignment="1">
      <alignment horizontal="right" vertical="center"/>
    </xf>
    <xf numFmtId="198" fontId="90" fillId="0" borderId="0" xfId="0" applyNumberFormat="1" applyFont="1" applyAlignment="1">
      <alignment horizontal="left" vertical="center"/>
    </xf>
    <xf numFmtId="0" fontId="93" fillId="0" borderId="5" xfId="0" applyFont="1" applyBorder="1" applyAlignment="1">
      <alignment vertical="center" wrapText="1"/>
    </xf>
    <xf numFmtId="0" fontId="91" fillId="0" borderId="0" xfId="0" applyFont="1" applyAlignment="1">
      <alignment vertical="center" wrapText="1"/>
    </xf>
    <xf numFmtId="192" fontId="89" fillId="0" borderId="0" xfId="0" applyNumberFormat="1" applyFont="1" applyAlignment="1">
      <alignment horizontal="right" vertical="center" wrapText="1"/>
    </xf>
    <xf numFmtId="191" fontId="89" fillId="0" borderId="0" xfId="0" applyNumberFormat="1" applyFont="1" applyAlignment="1">
      <alignment vertical="center" wrapText="1"/>
    </xf>
    <xf numFmtId="0" fontId="90" fillId="0" borderId="0" xfId="0" applyFont="1" applyAlignment="1">
      <alignment vertical="center" wrapText="1"/>
    </xf>
    <xf numFmtId="0" fontId="93" fillId="0" borderId="0" xfId="0" applyFont="1">
      <alignment vertical="center"/>
    </xf>
    <xf numFmtId="0" fontId="94" fillId="0" borderId="5" xfId="0" applyFont="1" applyBorder="1" applyAlignment="1">
      <alignment vertical="center" wrapText="1"/>
    </xf>
    <xf numFmtId="191" fontId="88" fillId="0" borderId="129" xfId="0" applyNumberFormat="1" applyFont="1" applyBorder="1">
      <alignment vertical="center"/>
    </xf>
    <xf numFmtId="0" fontId="90" fillId="0" borderId="129" xfId="0" applyFont="1" applyBorder="1">
      <alignment vertical="center"/>
    </xf>
    <xf numFmtId="0" fontId="95" fillId="0" borderId="0" xfId="0" applyFont="1">
      <alignment vertical="center"/>
    </xf>
    <xf numFmtId="199" fontId="88" fillId="0" borderId="0" xfId="0" applyNumberFormat="1" applyFont="1">
      <alignment vertical="center"/>
    </xf>
    <xf numFmtId="209" fontId="89" fillId="0" borderId="0" xfId="0" applyNumberFormat="1" applyFont="1">
      <alignment vertical="center"/>
    </xf>
    <xf numFmtId="209" fontId="91" fillId="0" borderId="0" xfId="0" applyNumberFormat="1" applyFont="1">
      <alignment vertical="center"/>
    </xf>
    <xf numFmtId="210" fontId="89" fillId="0" borderId="0" xfId="0" applyNumberFormat="1" applyFont="1" applyAlignment="1">
      <alignment horizontal="right" vertical="center"/>
    </xf>
    <xf numFmtId="198" fontId="91" fillId="0" borderId="0" xfId="0" applyNumberFormat="1" applyFont="1">
      <alignment vertical="center"/>
    </xf>
    <xf numFmtId="198" fontId="90" fillId="0" borderId="0" xfId="0" applyNumberFormat="1" applyFont="1">
      <alignment vertical="center"/>
    </xf>
    <xf numFmtId="198" fontId="89" fillId="0" borderId="0" xfId="0" applyNumberFormat="1" applyFont="1">
      <alignment vertical="center"/>
    </xf>
    <xf numFmtId="207" fontId="0" fillId="11" borderId="170" xfId="0" applyNumberFormat="1" applyFill="1" applyBorder="1" applyAlignment="1">
      <alignment horizontal="center" vertical="center"/>
    </xf>
    <xf numFmtId="49" fontId="91" fillId="0" borderId="0" xfId="0" applyNumberFormat="1" applyFont="1">
      <alignment vertical="center"/>
    </xf>
    <xf numFmtId="222" fontId="66" fillId="0" borderId="0" xfId="0" applyNumberFormat="1" applyFont="1">
      <alignment vertical="center"/>
    </xf>
    <xf numFmtId="0" fontId="26" fillId="3" borderId="13" xfId="0" applyFont="1" applyFill="1" applyBorder="1" applyAlignment="1">
      <alignment horizontal="left" vertical="top"/>
    </xf>
    <xf numFmtId="0" fontId="26" fillId="3" borderId="13" xfId="0" applyFont="1" applyFill="1" applyBorder="1" applyAlignment="1">
      <alignment horizontal="left" vertical="top" shrinkToFit="1"/>
    </xf>
    <xf numFmtId="0" fontId="98" fillId="3" borderId="13" xfId="0" applyFont="1" applyFill="1" applyBorder="1" applyAlignment="1">
      <alignment horizontal="left" vertical="top" wrapText="1"/>
    </xf>
    <xf numFmtId="0" fontId="98" fillId="3" borderId="13" xfId="0" applyFont="1" applyFill="1" applyBorder="1" applyAlignment="1">
      <alignment horizontal="left" vertical="top" wrapText="1" shrinkToFit="1"/>
    </xf>
    <xf numFmtId="3" fontId="21" fillId="5" borderId="31" xfId="0" quotePrefix="1" applyNumberFormat="1" applyFont="1" applyFill="1" applyBorder="1" applyAlignment="1">
      <alignment horizontal="center" vertical="center"/>
    </xf>
    <xf numFmtId="3" fontId="21" fillId="5" borderId="28" xfId="0" quotePrefix="1" applyNumberFormat="1" applyFont="1" applyFill="1" applyBorder="1" applyAlignment="1">
      <alignment horizontal="center" vertical="center"/>
    </xf>
    <xf numFmtId="3" fontId="21" fillId="5" borderId="6" xfId="0" quotePrefix="1" applyNumberFormat="1" applyFont="1" applyFill="1" applyBorder="1" applyAlignment="1">
      <alignment horizontal="center" vertical="center"/>
    </xf>
    <xf numFmtId="3" fontId="21" fillId="5" borderId="55" xfId="0" quotePrefix="1" applyNumberFormat="1" applyFont="1" applyFill="1" applyBorder="1" applyAlignment="1">
      <alignment horizontal="center" vertical="center"/>
    </xf>
    <xf numFmtId="3" fontId="22" fillId="2" borderId="34" xfId="0" applyNumberFormat="1" applyFont="1" applyFill="1" applyBorder="1" applyAlignment="1">
      <alignment horizontal="left" vertical="top"/>
    </xf>
    <xf numFmtId="3" fontId="22" fillId="2" borderId="35" xfId="0" applyNumberFormat="1" applyFont="1" applyFill="1" applyBorder="1" applyAlignment="1">
      <alignment horizontal="left" vertical="top"/>
    </xf>
    <xf numFmtId="3" fontId="22" fillId="2" borderId="36" xfId="0" applyNumberFormat="1" applyFont="1" applyFill="1" applyBorder="1" applyAlignment="1">
      <alignment horizontal="left" vertical="top"/>
    </xf>
    <xf numFmtId="3" fontId="22" fillId="2" borderId="37" xfId="0" applyNumberFormat="1" applyFont="1" applyFill="1" applyBorder="1" applyAlignment="1">
      <alignment horizontal="left" vertical="top"/>
    </xf>
    <xf numFmtId="3" fontId="27" fillId="4" borderId="51" xfId="0" applyNumberFormat="1" applyFont="1" applyFill="1" applyBorder="1" applyAlignment="1">
      <alignment horizontal="center" vertical="center" wrapText="1"/>
    </xf>
    <xf numFmtId="3" fontId="27" fillId="4" borderId="50" xfId="0" applyNumberFormat="1" applyFont="1" applyFill="1" applyBorder="1" applyAlignment="1">
      <alignment horizontal="center" vertical="center" wrapText="1"/>
    </xf>
    <xf numFmtId="3" fontId="27" fillId="4" borderId="54" xfId="0" applyNumberFormat="1" applyFont="1" applyFill="1" applyBorder="1" applyAlignment="1">
      <alignment horizontal="center" vertical="center" wrapText="1"/>
    </xf>
    <xf numFmtId="3" fontId="27" fillId="4" borderId="53" xfId="0" applyNumberFormat="1" applyFont="1" applyFill="1" applyBorder="1" applyAlignment="1">
      <alignment horizontal="center" vertical="center" wrapText="1"/>
    </xf>
    <xf numFmtId="3" fontId="27" fillId="4" borderId="32" xfId="0" applyNumberFormat="1" applyFont="1" applyFill="1" applyBorder="1" applyAlignment="1">
      <alignment horizontal="center" vertical="center" wrapText="1"/>
    </xf>
    <xf numFmtId="3" fontId="27" fillId="4" borderId="52" xfId="0" applyNumberFormat="1" applyFont="1" applyFill="1" applyBorder="1" applyAlignment="1">
      <alignment horizontal="center" vertical="center" wrapText="1"/>
    </xf>
    <xf numFmtId="3" fontId="13" fillId="0" borderId="0" xfId="0" applyNumberFormat="1" applyFont="1" applyAlignment="1">
      <alignment horizontal="left" vertical="top" wrapText="1"/>
    </xf>
    <xf numFmtId="3" fontId="13" fillId="0" borderId="0" xfId="0" applyNumberFormat="1" applyFont="1" applyAlignment="1">
      <alignment horizontal="left" vertical="top"/>
    </xf>
    <xf numFmtId="217" fontId="9" fillId="0" borderId="7" xfId="0" applyNumberFormat="1" applyFont="1" applyBorder="1" applyAlignment="1">
      <alignment horizontal="center" vertical="center" shrinkToFit="1"/>
    </xf>
    <xf numFmtId="3" fontId="4" fillId="2" borderId="4" xfId="0" applyNumberFormat="1" applyFont="1" applyFill="1" applyBorder="1" applyAlignment="1">
      <alignment horizontal="left" vertical="center" shrinkToFit="1"/>
    </xf>
    <xf numFmtId="3" fontId="27" fillId="2" borderId="57" xfId="0" applyNumberFormat="1" applyFont="1" applyFill="1" applyBorder="1" applyAlignment="1">
      <alignment vertical="center" wrapText="1"/>
    </xf>
    <xf numFmtId="3" fontId="27" fillId="2" borderId="59" xfId="0" applyNumberFormat="1" applyFont="1" applyFill="1" applyBorder="1" applyAlignment="1">
      <alignment vertical="center" wrapText="1"/>
    </xf>
    <xf numFmtId="3" fontId="12" fillId="0" borderId="4" xfId="0" applyNumberFormat="1" applyFont="1" applyBorder="1" applyAlignment="1">
      <alignment horizontal="right" vertical="center"/>
    </xf>
    <xf numFmtId="3" fontId="12" fillId="0" borderId="57" xfId="0" applyNumberFormat="1" applyFont="1" applyBorder="1" applyAlignment="1">
      <alignment horizontal="right" vertical="center"/>
    </xf>
    <xf numFmtId="3" fontId="12" fillId="0" borderId="58" xfId="0" applyNumberFormat="1" applyFont="1" applyBorder="1" applyAlignment="1">
      <alignment horizontal="right" vertical="center"/>
    </xf>
    <xf numFmtId="3" fontId="13" fillId="0" borderId="2" xfId="0" applyNumberFormat="1" applyFont="1" applyBorder="1" applyAlignment="1">
      <alignment vertical="center" wrapText="1"/>
    </xf>
    <xf numFmtId="3" fontId="13" fillId="0" borderId="57" xfId="0" applyNumberFormat="1" applyFont="1" applyBorder="1" applyAlignment="1">
      <alignment vertical="center" wrapText="1"/>
    </xf>
    <xf numFmtId="3" fontId="13" fillId="0" borderId="58" xfId="0" applyNumberFormat="1" applyFont="1" applyBorder="1" applyAlignment="1">
      <alignment vertical="center" wrapText="1"/>
    </xf>
    <xf numFmtId="3" fontId="22" fillId="2" borderId="34" xfId="0" applyNumberFormat="1" applyFont="1" applyFill="1" applyBorder="1" applyAlignment="1">
      <alignment horizontal="left" vertical="top" wrapText="1"/>
    </xf>
    <xf numFmtId="9" fontId="19" fillId="4" borderId="51" xfId="0" applyNumberFormat="1" applyFont="1" applyFill="1" applyBorder="1" applyAlignment="1">
      <alignment horizontal="center" vertical="center" wrapText="1"/>
    </xf>
    <xf numFmtId="9" fontId="19" fillId="4" borderId="50" xfId="0" applyNumberFormat="1" applyFont="1" applyFill="1" applyBorder="1" applyAlignment="1">
      <alignment horizontal="center" vertical="center" wrapText="1"/>
    </xf>
    <xf numFmtId="9" fontId="19" fillId="4" borderId="54" xfId="0" applyNumberFormat="1" applyFont="1" applyFill="1" applyBorder="1" applyAlignment="1">
      <alignment horizontal="center" vertical="center" wrapText="1"/>
    </xf>
    <xf numFmtId="9" fontId="19" fillId="4" borderId="53" xfId="0" applyNumberFormat="1" applyFont="1" applyFill="1" applyBorder="1" applyAlignment="1">
      <alignment horizontal="center" vertical="center" wrapText="1"/>
    </xf>
    <xf numFmtId="9" fontId="19" fillId="4" borderId="32" xfId="0" applyNumberFormat="1" applyFont="1" applyFill="1" applyBorder="1" applyAlignment="1">
      <alignment horizontal="center" vertical="center" wrapText="1"/>
    </xf>
    <xf numFmtId="9" fontId="19" fillId="4" borderId="52" xfId="0" applyNumberFormat="1" applyFont="1" applyFill="1" applyBorder="1" applyAlignment="1">
      <alignment horizontal="center" vertical="center" wrapText="1"/>
    </xf>
    <xf numFmtId="210" fontId="14" fillId="0" borderId="173" xfId="0" applyNumberFormat="1" applyFont="1" applyBorder="1" applyAlignment="1">
      <alignment horizontal="right" vertical="center"/>
    </xf>
    <xf numFmtId="210" fontId="14" fillId="0" borderId="174" xfId="0" applyNumberFormat="1" applyFont="1" applyBorder="1" applyAlignment="1">
      <alignment horizontal="right" vertical="center"/>
    </xf>
    <xf numFmtId="210" fontId="14" fillId="0" borderId="175" xfId="0" applyNumberFormat="1" applyFont="1" applyBorder="1" applyAlignment="1">
      <alignment horizontal="right" vertical="center"/>
    </xf>
    <xf numFmtId="3" fontId="14" fillId="0" borderId="59" xfId="0" applyNumberFormat="1" applyFont="1" applyBorder="1" applyAlignment="1">
      <alignment horizontal="right" vertical="center" wrapText="1"/>
    </xf>
    <xf numFmtId="3" fontId="14" fillId="0" borderId="74" xfId="0" applyNumberFormat="1" applyFont="1" applyBorder="1" applyAlignment="1">
      <alignment horizontal="right" vertical="center" wrapText="1"/>
    </xf>
    <xf numFmtId="208" fontId="14" fillId="0" borderId="73" xfId="0" applyNumberFormat="1" applyFont="1" applyBorder="1" applyAlignment="1">
      <alignment horizontal="right" vertical="center"/>
    </xf>
    <xf numFmtId="208" fontId="14" fillId="0" borderId="74" xfId="0" applyNumberFormat="1" applyFont="1" applyBorder="1" applyAlignment="1">
      <alignment horizontal="right" vertical="center"/>
    </xf>
    <xf numFmtId="208" fontId="14" fillId="0" borderId="75" xfId="0" applyNumberFormat="1" applyFont="1" applyBorder="1" applyAlignment="1">
      <alignment horizontal="right" vertical="center"/>
    </xf>
    <xf numFmtId="193" fontId="14" fillId="0" borderId="40" xfId="0" applyNumberFormat="1" applyFont="1" applyBorder="1" applyAlignment="1">
      <alignment horizontal="right" vertical="center"/>
    </xf>
    <xf numFmtId="193" fontId="14" fillId="0" borderId="34" xfId="0" applyNumberFormat="1" applyFont="1" applyBorder="1" applyAlignment="1">
      <alignment horizontal="right" vertical="center"/>
    </xf>
    <xf numFmtId="193" fontId="14" fillId="0" borderId="76" xfId="0" applyNumberFormat="1" applyFont="1" applyBorder="1" applyAlignment="1">
      <alignment horizontal="right" vertical="center"/>
    </xf>
    <xf numFmtId="189" fontId="14" fillId="0" borderId="3" xfId="0" applyNumberFormat="1" applyFont="1" applyBorder="1" applyAlignment="1">
      <alignment horizontal="right" vertical="center" wrapText="1"/>
    </xf>
    <xf numFmtId="189" fontId="14" fillId="0" borderId="63" xfId="0" applyNumberFormat="1" applyFont="1" applyBorder="1" applyAlignment="1">
      <alignment horizontal="right" vertical="center" wrapText="1"/>
    </xf>
    <xf numFmtId="189" fontId="14" fillId="0" borderId="64" xfId="0" applyNumberFormat="1" applyFont="1" applyBorder="1" applyAlignment="1">
      <alignment horizontal="right" vertical="center" wrapText="1"/>
    </xf>
    <xf numFmtId="3" fontId="14" fillId="0" borderId="61" xfId="0" applyNumberFormat="1" applyFont="1" applyBorder="1" applyAlignment="1">
      <alignment horizontal="right" vertical="center" wrapText="1"/>
    </xf>
    <xf numFmtId="3" fontId="14" fillId="0" borderId="34" xfId="0" applyNumberFormat="1" applyFont="1" applyBorder="1" applyAlignment="1">
      <alignment horizontal="right" vertical="center" wrapText="1"/>
    </xf>
    <xf numFmtId="3" fontId="14" fillId="0" borderId="74" xfId="0" applyNumberFormat="1" applyFont="1" applyBorder="1" applyAlignment="1">
      <alignment vertical="center" wrapText="1"/>
    </xf>
    <xf numFmtId="3" fontId="14" fillId="0" borderId="2" xfId="0" applyNumberFormat="1" applyFont="1" applyBorder="1" applyAlignment="1">
      <alignment vertical="center" wrapText="1"/>
    </xf>
    <xf numFmtId="216" fontId="14" fillId="0" borderId="24" xfId="0" applyNumberFormat="1" applyFont="1" applyBorder="1" applyAlignment="1">
      <alignment vertical="center" wrapText="1"/>
    </xf>
    <xf numFmtId="216" fontId="14" fillId="0" borderId="25" xfId="0" applyNumberFormat="1" applyFont="1" applyBorder="1" applyAlignment="1">
      <alignment vertical="center" wrapText="1"/>
    </xf>
    <xf numFmtId="216" fontId="14" fillId="0" borderId="26" xfId="0" applyNumberFormat="1" applyFont="1" applyBorder="1" applyAlignment="1">
      <alignment vertical="center" wrapText="1"/>
    </xf>
    <xf numFmtId="3" fontId="14" fillId="0" borderId="109" xfId="0" applyNumberFormat="1" applyFont="1" applyBorder="1" applyAlignment="1">
      <alignment vertical="center" wrapText="1"/>
    </xf>
    <xf numFmtId="3" fontId="14" fillId="0" borderId="131" xfId="0" applyNumberFormat="1" applyFont="1" applyBorder="1" applyAlignment="1">
      <alignment vertical="center" wrapText="1"/>
    </xf>
    <xf numFmtId="3" fontId="14" fillId="0" borderId="131" xfId="0" applyNumberFormat="1" applyFont="1" applyBorder="1" applyAlignment="1">
      <alignment horizontal="right" vertical="center" shrinkToFit="1"/>
    </xf>
    <xf numFmtId="188" fontId="14" fillId="0" borderId="16" xfId="0" applyNumberFormat="1" applyFont="1" applyBorder="1" applyAlignment="1">
      <alignment horizontal="right" vertical="center" wrapText="1"/>
    </xf>
    <xf numFmtId="188" fontId="14" fillId="0" borderId="71" xfId="0" applyNumberFormat="1" applyFont="1" applyBorder="1" applyAlignment="1">
      <alignment horizontal="right" vertical="center" wrapText="1"/>
    </xf>
    <xf numFmtId="188" fontId="14" fillId="0" borderId="72" xfId="0" applyNumberFormat="1" applyFont="1" applyBorder="1" applyAlignment="1">
      <alignment horizontal="right" vertical="center" wrapText="1"/>
    </xf>
    <xf numFmtId="184" fontId="14" fillId="0" borderId="16" xfId="0" applyNumberFormat="1" applyFont="1" applyBorder="1" applyAlignment="1">
      <alignment horizontal="right" vertical="center" wrapText="1"/>
    </xf>
    <xf numFmtId="184" fontId="14" fillId="0" borderId="71" xfId="0" applyNumberFormat="1" applyFont="1" applyBorder="1" applyAlignment="1">
      <alignment horizontal="right" vertical="center" wrapText="1"/>
    </xf>
    <xf numFmtId="184" fontId="14" fillId="0" borderId="72" xfId="0" applyNumberFormat="1" applyFont="1" applyBorder="1" applyAlignment="1">
      <alignment horizontal="right" vertical="center" wrapText="1"/>
    </xf>
    <xf numFmtId="3" fontId="14" fillId="0" borderId="25" xfId="0" applyNumberFormat="1" applyFont="1" applyBorder="1" applyAlignment="1">
      <alignment horizontal="right" vertical="center" shrinkToFit="1"/>
    </xf>
    <xf numFmtId="190" fontId="78" fillId="14" borderId="132" xfId="0" applyNumberFormat="1" applyFont="1" applyFill="1" applyBorder="1" applyAlignment="1">
      <alignment horizontal="center" vertical="center" wrapText="1"/>
    </xf>
    <xf numFmtId="190" fontId="78" fillId="14" borderId="131" xfId="0" applyNumberFormat="1" applyFont="1" applyFill="1" applyBorder="1" applyAlignment="1">
      <alignment horizontal="center" vertical="center"/>
    </xf>
    <xf numFmtId="190" fontId="78" fillId="14" borderId="130" xfId="0" applyNumberFormat="1" applyFont="1" applyFill="1" applyBorder="1" applyAlignment="1">
      <alignment horizontal="center" vertical="center"/>
    </xf>
    <xf numFmtId="0" fontId="78" fillId="14" borderId="132" xfId="0" applyFont="1" applyFill="1" applyBorder="1" applyAlignment="1">
      <alignment horizontal="center" vertical="center" wrapText="1"/>
    </xf>
    <xf numFmtId="0" fontId="78" fillId="14" borderId="131" xfId="0" applyFont="1" applyFill="1" applyBorder="1" applyAlignment="1">
      <alignment horizontal="center" vertical="center" wrapText="1"/>
    </xf>
    <xf numFmtId="0" fontId="78" fillId="14" borderId="130" xfId="0" applyFont="1" applyFill="1" applyBorder="1" applyAlignment="1">
      <alignment horizontal="center" vertical="center" wrapText="1"/>
    </xf>
    <xf numFmtId="0" fontId="78" fillId="14" borderId="132" xfId="0" applyFont="1" applyFill="1" applyBorder="1">
      <alignment vertical="center"/>
    </xf>
    <xf numFmtId="0" fontId="78" fillId="14" borderId="131" xfId="0" applyFont="1" applyFill="1" applyBorder="1">
      <alignment vertical="center"/>
    </xf>
    <xf numFmtId="0" fontId="78" fillId="14" borderId="130" xfId="0" applyFont="1" applyFill="1" applyBorder="1">
      <alignment vertical="center"/>
    </xf>
    <xf numFmtId="0" fontId="24" fillId="0" borderId="173" xfId="0" applyFont="1" applyBorder="1" applyAlignment="1">
      <alignment horizontal="left" vertical="center" wrapText="1"/>
    </xf>
    <xf numFmtId="0" fontId="24" fillId="0" borderId="174" xfId="0" applyFont="1" applyBorder="1" applyAlignment="1">
      <alignment horizontal="left" vertical="center" wrapText="1"/>
    </xf>
    <xf numFmtId="0" fontId="24" fillId="0" borderId="175" xfId="0" applyFont="1" applyBorder="1" applyAlignment="1">
      <alignment horizontal="left" vertical="center" wrapText="1"/>
    </xf>
    <xf numFmtId="0" fontId="9" fillId="0" borderId="0" xfId="0" applyFont="1">
      <alignment vertical="center"/>
    </xf>
    <xf numFmtId="0" fontId="79" fillId="0" borderId="0" xfId="0" applyFont="1" applyAlignment="1">
      <alignment horizontal="right" vertical="center"/>
    </xf>
    <xf numFmtId="190" fontId="24" fillId="0" borderId="173" xfId="0" applyNumberFormat="1" applyFont="1" applyBorder="1" applyAlignment="1">
      <alignment horizontal="right" vertical="center"/>
    </xf>
    <xf numFmtId="190" fontId="24" fillId="0" borderId="174" xfId="0" applyNumberFormat="1" applyFont="1" applyBorder="1" applyAlignment="1">
      <alignment horizontal="right" vertical="center"/>
    </xf>
    <xf numFmtId="190" fontId="24" fillId="0" borderId="175" xfId="0" applyNumberFormat="1" applyFont="1" applyBorder="1" applyAlignment="1">
      <alignment horizontal="right" vertical="center"/>
    </xf>
    <xf numFmtId="210" fontId="14" fillId="0" borderId="171" xfId="0" applyNumberFormat="1" applyFont="1" applyBorder="1" applyAlignment="1">
      <alignment horizontal="right" vertical="center"/>
    </xf>
    <xf numFmtId="210" fontId="14" fillId="0" borderId="169" xfId="0" applyNumberFormat="1" applyFont="1" applyBorder="1" applyAlignment="1">
      <alignment horizontal="right" vertical="center"/>
    </xf>
    <xf numFmtId="210" fontId="14" fillId="0" borderId="172" xfId="0" applyNumberFormat="1" applyFont="1" applyBorder="1" applyAlignment="1">
      <alignment horizontal="right" vertical="center"/>
    </xf>
    <xf numFmtId="3" fontId="14" fillId="0" borderId="6" xfId="0" applyNumberFormat="1" applyFont="1" applyBorder="1" applyAlignment="1">
      <alignment vertical="center" shrinkToFit="1"/>
    </xf>
    <xf numFmtId="3" fontId="14" fillId="0" borderId="7" xfId="0" applyNumberFormat="1" applyFont="1" applyBorder="1" applyAlignment="1">
      <alignment vertical="center" shrinkToFit="1"/>
    </xf>
    <xf numFmtId="3" fontId="14" fillId="0" borderId="55" xfId="0" applyNumberFormat="1" applyFont="1" applyBorder="1" applyAlignment="1">
      <alignment vertical="center" shrinkToFit="1"/>
    </xf>
    <xf numFmtId="3" fontId="14" fillId="0" borderId="133" xfId="0" applyNumberFormat="1" applyFont="1" applyBorder="1" applyAlignment="1">
      <alignment vertical="center" wrapText="1" shrinkToFit="1"/>
    </xf>
    <xf numFmtId="3" fontId="14" fillId="0" borderId="134" xfId="0" applyNumberFormat="1" applyFont="1" applyBorder="1" applyAlignment="1">
      <alignment vertical="center" wrapText="1" shrinkToFit="1"/>
    </xf>
    <xf numFmtId="3" fontId="14" fillId="0" borderId="135" xfId="0" applyNumberFormat="1" applyFont="1" applyBorder="1" applyAlignment="1">
      <alignment vertical="center" wrapText="1" shrinkToFit="1"/>
    </xf>
    <xf numFmtId="3" fontId="14" fillId="0" borderId="5" xfId="0" applyNumberFormat="1" applyFont="1" applyBorder="1" applyAlignment="1">
      <alignment vertical="center" wrapText="1" shrinkToFit="1"/>
    </xf>
    <xf numFmtId="3" fontId="14" fillId="0" borderId="0" xfId="0" applyNumberFormat="1" applyFont="1" applyAlignment="1">
      <alignment vertical="center" wrapText="1" shrinkToFit="1"/>
    </xf>
    <xf numFmtId="3" fontId="14" fillId="0" borderId="39" xfId="0" applyNumberFormat="1" applyFont="1" applyBorder="1" applyAlignment="1">
      <alignment vertical="center" wrapText="1" shrinkToFit="1"/>
    </xf>
    <xf numFmtId="3" fontId="14" fillId="0" borderId="6" xfId="0" applyNumberFormat="1" applyFont="1" applyBorder="1" applyAlignment="1">
      <alignment vertical="center" wrapText="1" shrinkToFit="1"/>
    </xf>
    <xf numFmtId="3" fontId="14" fillId="0" borderId="7" xfId="0" applyNumberFormat="1" applyFont="1" applyBorder="1" applyAlignment="1">
      <alignment vertical="center" wrapText="1" shrinkToFit="1"/>
    </xf>
    <xf numFmtId="3" fontId="14" fillId="0" borderId="55" xfId="0" applyNumberFormat="1" applyFont="1" applyBorder="1" applyAlignment="1">
      <alignment vertical="center" wrapText="1" shrinkToFit="1"/>
    </xf>
    <xf numFmtId="3" fontId="14" fillId="0" borderId="137" xfId="0" applyNumberFormat="1" applyFont="1" applyBorder="1" applyAlignment="1">
      <alignment horizontal="center" vertical="center" shrinkToFit="1"/>
    </xf>
    <xf numFmtId="3" fontId="14" fillId="0" borderId="29" xfId="0" applyNumberFormat="1" applyFont="1" applyBorder="1" applyAlignment="1">
      <alignment horizontal="center" vertical="center" shrinkToFit="1"/>
    </xf>
    <xf numFmtId="3" fontId="14" fillId="0" borderId="27" xfId="0" applyNumberFormat="1" applyFont="1" applyBorder="1" applyAlignment="1">
      <alignment horizontal="center" vertical="center" shrinkToFit="1"/>
    </xf>
    <xf numFmtId="3" fontId="14" fillId="0" borderId="84" xfId="0" applyNumberFormat="1" applyFont="1" applyBorder="1" applyAlignment="1">
      <alignment horizontal="right" vertical="center" wrapText="1"/>
    </xf>
    <xf numFmtId="3" fontId="14" fillId="0" borderId="127" xfId="0" applyNumberFormat="1" applyFont="1" applyBorder="1" applyAlignment="1">
      <alignment horizontal="right" vertical="center" wrapText="1"/>
    </xf>
    <xf numFmtId="3" fontId="14" fillId="0" borderId="128" xfId="0" applyNumberFormat="1" applyFont="1" applyBorder="1" applyAlignment="1">
      <alignment horizontal="right" vertical="center" wrapText="1"/>
    </xf>
    <xf numFmtId="3" fontId="14" fillId="0" borderId="103" xfId="0" applyNumberFormat="1" applyFont="1" applyBorder="1" applyAlignment="1">
      <alignment horizontal="center" vertical="center" wrapText="1"/>
    </xf>
    <xf numFmtId="3" fontId="14" fillId="0" borderId="110" xfId="0" applyNumberFormat="1" applyFont="1" applyBorder="1" applyAlignment="1">
      <alignment horizontal="center" vertical="center" wrapText="1"/>
    </xf>
    <xf numFmtId="3" fontId="14" fillId="0" borderId="62" xfId="0" applyNumberFormat="1" applyFont="1" applyBorder="1" applyAlignment="1">
      <alignment horizontal="center" vertical="center" wrapText="1"/>
    </xf>
    <xf numFmtId="3" fontId="14" fillId="0" borderId="59" xfId="0" applyNumberFormat="1" applyFont="1" applyBorder="1" applyAlignment="1">
      <alignment horizontal="center" vertical="center" wrapText="1"/>
    </xf>
    <xf numFmtId="3" fontId="14" fillId="0" borderId="74"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133" xfId="0" applyNumberFormat="1" applyFont="1" applyBorder="1" applyAlignment="1">
      <alignment vertical="center" shrinkToFit="1"/>
    </xf>
    <xf numFmtId="3" fontId="14" fillId="0" borderId="134" xfId="0" applyNumberFormat="1" applyFont="1" applyBorder="1" applyAlignment="1">
      <alignment vertical="center" shrinkToFit="1"/>
    </xf>
    <xf numFmtId="3" fontId="14" fillId="0" borderId="135" xfId="0" applyNumberFormat="1" applyFont="1" applyBorder="1" applyAlignment="1">
      <alignment vertical="center" shrinkToFit="1"/>
    </xf>
    <xf numFmtId="205" fontId="14" fillId="0" borderId="148" xfId="0" applyNumberFormat="1" applyFont="1" applyBorder="1" applyAlignment="1">
      <alignment horizontal="right" vertical="center" wrapText="1"/>
    </xf>
    <xf numFmtId="205" fontId="14" fillId="0" borderId="110" xfId="0" applyNumberFormat="1" applyFont="1" applyBorder="1" applyAlignment="1">
      <alignment horizontal="right" vertical="center" wrapText="1"/>
    </xf>
    <xf numFmtId="205" fontId="14" fillId="0" borderId="111" xfId="0" applyNumberFormat="1" applyFont="1" applyBorder="1" applyAlignment="1">
      <alignment horizontal="right" vertical="center" wrapText="1"/>
    </xf>
    <xf numFmtId="178" fontId="14" fillId="0" borderId="103" xfId="0" applyNumberFormat="1" applyFont="1" applyBorder="1">
      <alignment vertical="center"/>
    </xf>
    <xf numFmtId="178" fontId="14" fillId="0" borderId="110" xfId="0" applyNumberFormat="1" applyFont="1" applyBorder="1">
      <alignment vertical="center"/>
    </xf>
    <xf numFmtId="178" fontId="14" fillId="0" borderId="62" xfId="0" applyNumberFormat="1" applyFont="1" applyBorder="1">
      <alignment vertical="center"/>
    </xf>
    <xf numFmtId="179" fontId="14" fillId="0" borderId="142" xfId="0" applyNumberFormat="1" applyFont="1" applyBorder="1">
      <alignment vertical="center"/>
    </xf>
    <xf numFmtId="179" fontId="14" fillId="0" borderId="143" xfId="0" applyNumberFormat="1" applyFont="1" applyBorder="1">
      <alignment vertical="center"/>
    </xf>
    <xf numFmtId="179" fontId="14" fillId="0" borderId="144" xfId="0" applyNumberFormat="1" applyFont="1" applyBorder="1">
      <alignment vertical="center"/>
    </xf>
    <xf numFmtId="3" fontId="14" fillId="0" borderId="103" xfId="0" applyNumberFormat="1" applyFont="1" applyBorder="1">
      <alignment vertical="center"/>
    </xf>
    <xf numFmtId="3" fontId="14" fillId="0" borderId="62" xfId="0" applyNumberFormat="1" applyFont="1" applyBorder="1">
      <alignment vertical="center"/>
    </xf>
    <xf numFmtId="3" fontId="14" fillId="0" borderId="59" xfId="0" applyNumberFormat="1" applyFont="1" applyBorder="1">
      <alignment vertical="center"/>
    </xf>
    <xf numFmtId="3" fontId="14" fillId="0" borderId="2" xfId="0" applyNumberFormat="1" applyFont="1" applyBorder="1">
      <alignment vertical="center"/>
    </xf>
    <xf numFmtId="178" fontId="14" fillId="0" borderId="59" xfId="0" applyNumberFormat="1" applyFont="1" applyBorder="1">
      <alignment vertical="center"/>
    </xf>
    <xf numFmtId="178" fontId="14" fillId="0" borderId="74" xfId="0" applyNumberFormat="1" applyFont="1" applyBorder="1">
      <alignment vertical="center"/>
    </xf>
    <xf numFmtId="178" fontId="14" fillId="0" borderId="2" xfId="0" applyNumberFormat="1" applyFont="1" applyBorder="1">
      <alignment vertical="center"/>
    </xf>
    <xf numFmtId="179" fontId="14" fillId="0" borderId="145" xfId="0" applyNumberFormat="1" applyFont="1" applyBorder="1">
      <alignment vertical="center"/>
    </xf>
    <xf numFmtId="179" fontId="14" fillId="0" borderId="146" xfId="0" applyNumberFormat="1" applyFont="1" applyBorder="1">
      <alignment vertical="center"/>
    </xf>
    <xf numFmtId="179" fontId="14" fillId="0" borderId="147" xfId="0" applyNumberFormat="1" applyFont="1" applyBorder="1">
      <alignment vertical="center"/>
    </xf>
    <xf numFmtId="3" fontId="23" fillId="0" borderId="0" xfId="0" applyNumberFormat="1" applyFont="1" applyAlignment="1">
      <alignment vertical="top" wrapText="1"/>
    </xf>
    <xf numFmtId="203" fontId="88" fillId="0" borderId="0" xfId="0" applyNumberFormat="1" applyFont="1" applyAlignment="1">
      <alignment horizontal="left" vertical="center"/>
    </xf>
    <xf numFmtId="3" fontId="6" fillId="0" borderId="0" xfId="0" applyNumberFormat="1" applyFont="1" applyAlignment="1">
      <alignment horizontal="right" vertical="center"/>
    </xf>
    <xf numFmtId="0" fontId="9" fillId="0" borderId="0" xfId="0" applyFont="1" applyAlignment="1">
      <alignment vertical="center" shrinkToFit="1"/>
    </xf>
    <xf numFmtId="3" fontId="12" fillId="0" borderId="171" xfId="0" applyNumberFormat="1" applyFont="1" applyBorder="1" applyAlignment="1">
      <alignment horizontal="right" vertical="center" shrinkToFit="1"/>
    </xf>
    <xf numFmtId="3" fontId="12" fillId="0" borderId="169" xfId="0" applyNumberFormat="1" applyFont="1" applyBorder="1" applyAlignment="1">
      <alignment horizontal="right" vertical="center" shrinkToFit="1"/>
    </xf>
    <xf numFmtId="3" fontId="12" fillId="0" borderId="172" xfId="0" applyNumberFormat="1" applyFont="1" applyBorder="1" applyAlignment="1">
      <alignment horizontal="right" vertical="center" shrinkToFit="1"/>
    </xf>
    <xf numFmtId="3" fontId="12" fillId="0" borderId="6" xfId="0" applyNumberFormat="1" applyFont="1" applyBorder="1" applyAlignment="1">
      <alignment horizontal="right" vertical="center" shrinkToFit="1"/>
    </xf>
    <xf numFmtId="3" fontId="12" fillId="0" borderId="7" xfId="0" applyNumberFormat="1" applyFont="1" applyBorder="1" applyAlignment="1">
      <alignment horizontal="right" vertical="center" shrinkToFit="1"/>
    </xf>
    <xf numFmtId="3" fontId="12" fillId="0" borderId="55" xfId="0" applyNumberFormat="1" applyFont="1" applyBorder="1" applyAlignment="1">
      <alignment horizontal="right" vertical="center" shrinkToFit="1"/>
    </xf>
    <xf numFmtId="202" fontId="9" fillId="0" borderId="51" xfId="0" applyNumberFormat="1" applyFont="1" applyBorder="1" applyAlignment="1">
      <alignment horizontal="left" vertical="center" wrapText="1"/>
    </xf>
    <xf numFmtId="202" fontId="9" fillId="0" borderId="50" xfId="0" applyNumberFormat="1" applyFont="1" applyBorder="1" applyAlignment="1">
      <alignment horizontal="left" vertical="center" wrapText="1"/>
    </xf>
    <xf numFmtId="202" fontId="9" fillId="0" borderId="8" xfId="0" applyNumberFormat="1" applyFont="1" applyBorder="1" applyAlignment="1">
      <alignment horizontal="left" vertical="center" wrapText="1"/>
    </xf>
    <xf numFmtId="202" fontId="9" fillId="0" borderId="0" xfId="0" applyNumberFormat="1" applyFont="1" applyAlignment="1">
      <alignment horizontal="left" vertical="center" wrapText="1"/>
    </xf>
    <xf numFmtId="3" fontId="86" fillId="0" borderId="53" xfId="0" applyNumberFormat="1" applyFont="1" applyBorder="1" applyAlignment="1">
      <alignment horizontal="left" vertical="center" wrapText="1"/>
    </xf>
    <xf numFmtId="3" fontId="86" fillId="0" borderId="32" xfId="0" applyNumberFormat="1" applyFont="1" applyBorder="1" applyAlignment="1">
      <alignment horizontal="left" vertical="center" wrapText="1"/>
    </xf>
    <xf numFmtId="3" fontId="34" fillId="0" borderId="50" xfId="0" applyNumberFormat="1" applyFont="1" applyBorder="1" applyAlignment="1">
      <alignment horizontal="left" vertical="top" wrapText="1"/>
    </xf>
    <xf numFmtId="3" fontId="34" fillId="0" borderId="54" xfId="0" applyNumberFormat="1" applyFont="1" applyBorder="1" applyAlignment="1">
      <alignment horizontal="left" vertical="top" wrapText="1"/>
    </xf>
    <xf numFmtId="3" fontId="34" fillId="0" borderId="0" xfId="0" applyNumberFormat="1" applyFont="1" applyAlignment="1">
      <alignment horizontal="left" vertical="top" wrapText="1"/>
    </xf>
    <xf numFmtId="3" fontId="34" fillId="0" borderId="56" xfId="0" applyNumberFormat="1" applyFont="1" applyBorder="1" applyAlignment="1">
      <alignment horizontal="left" vertical="top" wrapText="1"/>
    </xf>
    <xf numFmtId="3" fontId="34" fillId="0" borderId="32" xfId="0" applyNumberFormat="1" applyFont="1" applyBorder="1" applyAlignment="1">
      <alignment horizontal="left" vertical="top" wrapText="1"/>
    </xf>
    <xf numFmtId="3" fontId="34" fillId="0" borderId="52" xfId="0" applyNumberFormat="1" applyFont="1" applyBorder="1" applyAlignment="1">
      <alignment horizontal="left" vertical="top" wrapText="1"/>
    </xf>
    <xf numFmtId="3" fontId="31" fillId="0" borderId="0" xfId="0" applyNumberFormat="1" applyFont="1" applyAlignment="1">
      <alignment vertical="top" wrapText="1" shrinkToFit="1"/>
    </xf>
    <xf numFmtId="3" fontId="41" fillId="0" borderId="0" xfId="0" applyNumberFormat="1" applyFont="1" applyAlignment="1">
      <alignment horizontal="right" vertical="center"/>
    </xf>
    <xf numFmtId="0" fontId="42" fillId="0" borderId="0" xfId="0" applyFont="1" applyAlignment="1">
      <alignment horizontal="right" vertical="center"/>
    </xf>
    <xf numFmtId="183" fontId="42" fillId="0" borderId="0" xfId="0" applyNumberFormat="1" applyFont="1" applyAlignment="1">
      <alignment horizontal="left" vertical="center"/>
    </xf>
    <xf numFmtId="0" fontId="97" fillId="0" borderId="0" xfId="0" applyFont="1" applyAlignment="1">
      <alignment vertical="center" shrinkToFit="1"/>
    </xf>
    <xf numFmtId="3" fontId="21" fillId="5" borderId="31" xfId="0" quotePrefix="1" applyNumberFormat="1" applyFont="1" applyFill="1" applyBorder="1" applyAlignment="1">
      <alignment horizontal="center" vertical="center" shrinkToFit="1"/>
    </xf>
    <xf numFmtId="3" fontId="21" fillId="5" borderId="28" xfId="0" quotePrefix="1" applyNumberFormat="1" applyFont="1" applyFill="1" applyBorder="1" applyAlignment="1">
      <alignment horizontal="center" vertical="center" shrinkToFit="1"/>
    </xf>
    <xf numFmtId="3" fontId="21" fillId="5" borderId="6" xfId="0" quotePrefix="1" applyNumberFormat="1" applyFont="1" applyFill="1" applyBorder="1" applyAlignment="1">
      <alignment horizontal="center" vertical="center" shrinkToFit="1"/>
    </xf>
    <xf numFmtId="3" fontId="21" fillId="5" borderId="55" xfId="0" quotePrefix="1" applyNumberFormat="1" applyFont="1" applyFill="1" applyBorder="1" applyAlignment="1">
      <alignment horizontal="center" vertical="center" shrinkToFit="1"/>
    </xf>
    <xf numFmtId="3" fontId="22" fillId="2" borderId="40" xfId="0" applyNumberFormat="1" applyFont="1" applyFill="1" applyBorder="1" applyAlignment="1">
      <alignment horizontal="left" vertical="top" wrapText="1"/>
    </xf>
    <xf numFmtId="3" fontId="22" fillId="2" borderId="35" xfId="0" applyNumberFormat="1" applyFont="1" applyFill="1" applyBorder="1" applyAlignment="1">
      <alignment horizontal="left" vertical="top" wrapText="1"/>
    </xf>
    <xf numFmtId="3" fontId="22" fillId="2" borderId="41" xfId="0" applyNumberFormat="1" applyFont="1" applyFill="1" applyBorder="1" applyAlignment="1">
      <alignment horizontal="left" vertical="top" wrapText="1"/>
    </xf>
    <xf numFmtId="3" fontId="22" fillId="2" borderId="36" xfId="0" applyNumberFormat="1" applyFont="1" applyFill="1" applyBorder="1" applyAlignment="1">
      <alignment horizontal="left" vertical="top" wrapText="1"/>
    </xf>
    <xf numFmtId="3" fontId="22" fillId="2" borderId="37" xfId="0" applyNumberFormat="1" applyFont="1" applyFill="1" applyBorder="1" applyAlignment="1">
      <alignment horizontal="left" vertical="top" wrapText="1"/>
    </xf>
    <xf numFmtId="179" fontId="19" fillId="4" borderId="51" xfId="0" applyNumberFormat="1" applyFont="1" applyFill="1" applyBorder="1" applyAlignment="1">
      <alignment horizontal="center" vertical="center" wrapText="1"/>
    </xf>
    <xf numFmtId="179" fontId="19" fillId="4" borderId="50" xfId="0" applyNumberFormat="1" applyFont="1" applyFill="1" applyBorder="1" applyAlignment="1">
      <alignment horizontal="center" vertical="center" wrapText="1"/>
    </xf>
    <xf numFmtId="179" fontId="19" fillId="4" borderId="54" xfId="0" applyNumberFormat="1" applyFont="1" applyFill="1" applyBorder="1" applyAlignment="1">
      <alignment horizontal="center" vertical="center" wrapText="1"/>
    </xf>
    <xf numFmtId="179" fontId="19" fillId="4" borderId="53" xfId="0" applyNumberFormat="1" applyFont="1" applyFill="1" applyBorder="1" applyAlignment="1">
      <alignment horizontal="center" vertical="center" wrapText="1"/>
    </xf>
    <xf numFmtId="179" fontId="19" fillId="4" borderId="32" xfId="0" applyNumberFormat="1" applyFont="1" applyFill="1" applyBorder="1" applyAlignment="1">
      <alignment horizontal="center" vertical="center" wrapText="1"/>
    </xf>
    <xf numFmtId="179" fontId="19" fillId="4" borderId="52" xfId="0" applyNumberFormat="1" applyFont="1" applyFill="1" applyBorder="1" applyAlignment="1">
      <alignment horizontal="center" vertical="center" wrapText="1"/>
    </xf>
    <xf numFmtId="3" fontId="19" fillId="4" borderId="51" xfId="0" applyNumberFormat="1" applyFont="1" applyFill="1" applyBorder="1" applyAlignment="1">
      <alignment horizontal="center" vertical="center" wrapText="1"/>
    </xf>
    <xf numFmtId="3" fontId="19" fillId="4" borderId="50" xfId="0" applyNumberFormat="1" applyFont="1" applyFill="1" applyBorder="1" applyAlignment="1">
      <alignment horizontal="center" vertical="center" wrapText="1"/>
    </xf>
    <xf numFmtId="3" fontId="19" fillId="4" borderId="54" xfId="0" applyNumberFormat="1" applyFont="1" applyFill="1" applyBorder="1" applyAlignment="1">
      <alignment horizontal="center" vertical="center" wrapText="1"/>
    </xf>
    <xf numFmtId="3" fontId="19" fillId="4" borderId="53" xfId="0" applyNumberFormat="1" applyFont="1" applyFill="1" applyBorder="1" applyAlignment="1">
      <alignment horizontal="center" vertical="center" wrapText="1"/>
    </xf>
    <xf numFmtId="3" fontId="19" fillId="4" borderId="32" xfId="0" applyNumberFormat="1" applyFont="1" applyFill="1" applyBorder="1" applyAlignment="1">
      <alignment horizontal="center" vertical="center" wrapText="1"/>
    </xf>
    <xf numFmtId="3" fontId="19" fillId="4" borderId="52" xfId="0" applyNumberFormat="1" applyFont="1" applyFill="1" applyBorder="1" applyAlignment="1">
      <alignment horizontal="center" vertical="center" wrapText="1"/>
    </xf>
    <xf numFmtId="3" fontId="13" fillId="0" borderId="62" xfId="0" applyNumberFormat="1" applyFont="1" applyBorder="1" applyAlignment="1">
      <alignment vertical="center" wrapText="1"/>
    </xf>
    <xf numFmtId="3" fontId="13" fillId="0" borderId="63" xfId="0" applyNumberFormat="1" applyFont="1" applyBorder="1" applyAlignment="1">
      <alignment vertical="center" wrapText="1"/>
    </xf>
    <xf numFmtId="3" fontId="13" fillId="0" borderId="64" xfId="0" applyNumberFormat="1" applyFont="1" applyBorder="1" applyAlignment="1">
      <alignment vertical="center" wrapText="1"/>
    </xf>
    <xf numFmtId="3" fontId="27" fillId="2" borderId="63" xfId="0" applyNumberFormat="1" applyFont="1" applyFill="1" applyBorder="1" applyAlignment="1">
      <alignment vertical="center" wrapText="1"/>
    </xf>
    <xf numFmtId="3" fontId="27" fillId="2" borderId="103" xfId="0" applyNumberFormat="1" applyFont="1" applyFill="1" applyBorder="1" applyAlignment="1">
      <alignment vertical="center" wrapText="1"/>
    </xf>
    <xf numFmtId="3" fontId="4" fillId="2" borderId="17" xfId="0" applyNumberFormat="1" applyFont="1" applyFill="1" applyBorder="1" applyAlignment="1">
      <alignment horizontal="center" vertical="center"/>
    </xf>
    <xf numFmtId="3" fontId="4" fillId="2" borderId="71" xfId="0" applyNumberFormat="1" applyFont="1" applyFill="1" applyBorder="1" applyAlignment="1">
      <alignment horizontal="center" vertical="center"/>
    </xf>
    <xf numFmtId="3" fontId="4" fillId="2" borderId="72" xfId="0" applyNumberFormat="1" applyFont="1" applyFill="1" applyBorder="1" applyAlignment="1">
      <alignment horizontal="center" vertical="center"/>
    </xf>
    <xf numFmtId="199" fontId="19" fillId="4" borderId="51" xfId="0" applyNumberFormat="1" applyFont="1" applyFill="1" applyBorder="1" applyAlignment="1">
      <alignment horizontal="center" vertical="center" wrapText="1"/>
    </xf>
    <xf numFmtId="199" fontId="19" fillId="4" borderId="50" xfId="0" applyNumberFormat="1" applyFont="1" applyFill="1" applyBorder="1" applyAlignment="1">
      <alignment horizontal="center" vertical="center" wrapText="1"/>
    </xf>
    <xf numFmtId="199" fontId="19" fillId="4" borderId="54" xfId="0" applyNumberFormat="1" applyFont="1" applyFill="1" applyBorder="1" applyAlignment="1">
      <alignment horizontal="center" vertical="center" wrapText="1"/>
    </xf>
    <xf numFmtId="199" fontId="19" fillId="4" borderId="53" xfId="0" applyNumberFormat="1" applyFont="1" applyFill="1" applyBorder="1" applyAlignment="1">
      <alignment horizontal="center" vertical="center" wrapText="1"/>
    </xf>
    <xf numFmtId="199" fontId="19" fillId="4" borderId="32" xfId="0" applyNumberFormat="1" applyFont="1" applyFill="1" applyBorder="1" applyAlignment="1">
      <alignment horizontal="center" vertical="center" wrapText="1"/>
    </xf>
    <xf numFmtId="199" fontId="19" fillId="4" borderId="52" xfId="0" applyNumberFormat="1" applyFont="1" applyFill="1" applyBorder="1" applyAlignment="1">
      <alignment horizontal="center" vertical="center" wrapText="1"/>
    </xf>
    <xf numFmtId="5" fontId="19" fillId="2" borderId="51" xfId="0" applyNumberFormat="1" applyFont="1" applyFill="1" applyBorder="1" applyAlignment="1">
      <alignment horizontal="center" vertical="center" wrapText="1"/>
    </xf>
    <xf numFmtId="5" fontId="19" fillId="2" borderId="50" xfId="0" applyNumberFormat="1" applyFont="1" applyFill="1" applyBorder="1" applyAlignment="1">
      <alignment horizontal="center" vertical="center" wrapText="1"/>
    </xf>
    <xf numFmtId="5" fontId="19" fillId="2" borderId="54" xfId="0" applyNumberFormat="1" applyFont="1" applyFill="1" applyBorder="1" applyAlignment="1">
      <alignment horizontal="center" vertical="center" wrapText="1"/>
    </xf>
    <xf numFmtId="5" fontId="19" fillId="2" borderId="53" xfId="0" applyNumberFormat="1" applyFont="1" applyFill="1" applyBorder="1" applyAlignment="1">
      <alignment horizontal="center" vertical="center" wrapText="1"/>
    </xf>
    <xf numFmtId="5" fontId="19" fillId="2" borderId="32" xfId="0" applyNumberFormat="1" applyFont="1" applyFill="1" applyBorder="1" applyAlignment="1">
      <alignment horizontal="center" vertical="center" wrapText="1"/>
    </xf>
    <xf numFmtId="5" fontId="19" fillId="2" borderId="52" xfId="0" applyNumberFormat="1" applyFont="1" applyFill="1" applyBorder="1" applyAlignment="1">
      <alignment horizontal="center" vertical="center" wrapText="1"/>
    </xf>
    <xf numFmtId="3" fontId="56" fillId="2" borderId="34" xfId="0" applyNumberFormat="1" applyFont="1" applyFill="1" applyBorder="1" applyAlignment="1">
      <alignment horizontal="left" vertical="top" wrapText="1"/>
    </xf>
    <xf numFmtId="3" fontId="56" fillId="2" borderId="34" xfId="0" applyNumberFormat="1" applyFont="1" applyFill="1" applyBorder="1" applyAlignment="1">
      <alignment horizontal="left" vertical="top"/>
    </xf>
    <xf numFmtId="3" fontId="56" fillId="2" borderId="35" xfId="0" applyNumberFormat="1" applyFont="1" applyFill="1" applyBorder="1" applyAlignment="1">
      <alignment horizontal="left" vertical="top"/>
    </xf>
    <xf numFmtId="3" fontId="56" fillId="2" borderId="36" xfId="0" applyNumberFormat="1" applyFont="1" applyFill="1" applyBorder="1" applyAlignment="1">
      <alignment horizontal="left" vertical="top"/>
    </xf>
    <xf numFmtId="3" fontId="56" fillId="2" borderId="37" xfId="0" applyNumberFormat="1" applyFont="1" applyFill="1" applyBorder="1" applyAlignment="1">
      <alignment horizontal="left" vertical="top"/>
    </xf>
    <xf numFmtId="3" fontId="12" fillId="0" borderId="3" xfId="0" applyNumberFormat="1" applyFont="1" applyBorder="1" applyAlignment="1">
      <alignment horizontal="right" vertical="center"/>
    </xf>
    <xf numFmtId="3" fontId="12" fillId="0" borderId="63" xfId="0" applyNumberFormat="1" applyFont="1" applyBorder="1" applyAlignment="1">
      <alignment horizontal="right" vertical="center"/>
    </xf>
    <xf numFmtId="3" fontId="12" fillId="0" borderId="64" xfId="0" applyNumberFormat="1" applyFont="1" applyBorder="1" applyAlignment="1">
      <alignment horizontal="right" vertical="center"/>
    </xf>
    <xf numFmtId="0" fontId="7" fillId="2" borderId="3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5" xfId="0" applyFont="1" applyFill="1" applyBorder="1" applyAlignment="1">
      <alignment horizontal="center" vertical="center"/>
    </xf>
    <xf numFmtId="3" fontId="4" fillId="0" borderId="31"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5" xfId="0" applyFont="1" applyBorder="1" applyAlignment="1">
      <alignment horizontal="center" vertical="center"/>
    </xf>
    <xf numFmtId="0" fontId="0" fillId="2" borderId="171" xfId="0" applyFill="1" applyBorder="1" applyAlignment="1">
      <alignment horizontal="right" vertical="center" shrinkToFit="1"/>
    </xf>
    <xf numFmtId="0" fontId="0" fillId="2" borderId="169" xfId="0" applyFill="1" applyBorder="1" applyAlignment="1">
      <alignment horizontal="right" vertical="center" shrinkToFit="1"/>
    </xf>
    <xf numFmtId="0" fontId="0" fillId="2" borderId="172" xfId="0" applyFill="1" applyBorder="1" applyAlignment="1">
      <alignment horizontal="right" vertical="center" shrinkToFit="1"/>
    </xf>
    <xf numFmtId="0" fontId="0" fillId="2" borderId="6" xfId="0" applyFill="1" applyBorder="1" applyAlignment="1">
      <alignment horizontal="right" vertical="center" shrinkToFit="1"/>
    </xf>
    <xf numFmtId="0" fontId="0" fillId="2" borderId="7" xfId="0" applyFill="1" applyBorder="1" applyAlignment="1">
      <alignment horizontal="right" vertical="center" shrinkToFit="1"/>
    </xf>
    <xf numFmtId="0" fontId="0" fillId="2" borderId="55" xfId="0" applyFill="1" applyBorder="1" applyAlignment="1">
      <alignment horizontal="right" vertical="center" shrinkToFit="1"/>
    </xf>
    <xf numFmtId="3" fontId="12" fillId="14" borderId="170" xfId="0" applyNumberFormat="1" applyFont="1" applyFill="1" applyBorder="1" applyAlignment="1">
      <alignment horizontal="right" vertical="center" shrinkToFit="1"/>
    </xf>
    <xf numFmtId="3" fontId="12" fillId="14" borderId="27" xfId="0" applyNumberFormat="1" applyFont="1" applyFill="1" applyBorder="1" applyAlignment="1">
      <alignment horizontal="right" vertical="center" shrinkToFit="1"/>
    </xf>
    <xf numFmtId="3" fontId="12" fillId="0" borderId="170" xfId="0" applyNumberFormat="1" applyFont="1" applyBorder="1" applyAlignment="1">
      <alignment vertical="center" shrinkToFit="1"/>
    </xf>
    <xf numFmtId="3" fontId="12" fillId="0" borderId="27" xfId="0" applyNumberFormat="1" applyFont="1" applyBorder="1" applyAlignment="1">
      <alignment vertical="center" shrinkToFit="1"/>
    </xf>
    <xf numFmtId="3" fontId="4" fillId="2" borderId="16" xfId="0" applyNumberFormat="1" applyFont="1" applyFill="1" applyBorder="1" applyAlignment="1">
      <alignment horizontal="center" vertical="center"/>
    </xf>
    <xf numFmtId="3" fontId="4" fillId="2" borderId="109" xfId="0" applyNumberFormat="1" applyFont="1" applyFill="1" applyBorder="1" applyAlignment="1">
      <alignment horizontal="center" vertical="center"/>
    </xf>
    <xf numFmtId="3" fontId="4" fillId="0" borderId="0" xfId="0" applyNumberFormat="1" applyFont="1" applyAlignment="1">
      <alignment vertical="center" shrinkToFit="1"/>
    </xf>
    <xf numFmtId="3" fontId="18" fillId="0" borderId="0" xfId="0" applyNumberFormat="1" applyFont="1" applyAlignment="1">
      <alignment vertical="top" wrapText="1" shrinkToFit="1"/>
    </xf>
    <xf numFmtId="56" fontId="21" fillId="9" borderId="61" xfId="0" quotePrefix="1" applyNumberFormat="1" applyFont="1" applyFill="1" applyBorder="1" applyAlignment="1">
      <alignment horizontal="center" vertical="center" wrapText="1"/>
    </xf>
    <xf numFmtId="0" fontId="21" fillId="9" borderId="14" xfId="0" applyFont="1" applyFill="1" applyBorder="1" applyAlignment="1">
      <alignment horizontal="center" vertical="center"/>
    </xf>
    <xf numFmtId="0" fontId="21" fillId="9" borderId="67" xfId="0" applyFont="1" applyFill="1" applyBorder="1" applyAlignment="1">
      <alignment horizontal="center" vertical="center"/>
    </xf>
    <xf numFmtId="0" fontId="21" fillId="9" borderId="1" xfId="0" applyFont="1" applyFill="1" applyBorder="1" applyAlignment="1">
      <alignment horizontal="center" vertical="center"/>
    </xf>
    <xf numFmtId="3" fontId="22" fillId="4" borderId="51" xfId="0" applyNumberFormat="1" applyFont="1" applyFill="1" applyBorder="1" applyAlignment="1">
      <alignment horizontal="center" vertical="center" shrinkToFit="1"/>
    </xf>
    <xf numFmtId="3" fontId="22" fillId="4" borderId="50" xfId="0" applyNumberFormat="1" applyFont="1" applyFill="1" applyBorder="1" applyAlignment="1">
      <alignment horizontal="center" vertical="center" shrinkToFit="1"/>
    </xf>
    <xf numFmtId="3" fontId="22" fillId="4" borderId="54" xfId="0" applyNumberFormat="1" applyFont="1" applyFill="1" applyBorder="1" applyAlignment="1">
      <alignment horizontal="center" vertical="center" shrinkToFit="1"/>
    </xf>
    <xf numFmtId="3" fontId="22" fillId="4" borderId="53" xfId="0" applyNumberFormat="1" applyFont="1" applyFill="1" applyBorder="1" applyAlignment="1">
      <alignment horizontal="center" vertical="center" shrinkToFit="1"/>
    </xf>
    <xf numFmtId="3" fontId="22" fillId="4" borderId="32" xfId="0" applyNumberFormat="1" applyFont="1" applyFill="1" applyBorder="1" applyAlignment="1">
      <alignment horizontal="center" vertical="center" shrinkToFit="1"/>
    </xf>
    <xf numFmtId="3" fontId="22" fillId="4" borderId="52" xfId="0" applyNumberFormat="1" applyFont="1" applyFill="1" applyBorder="1" applyAlignment="1">
      <alignment horizontal="center" vertical="center" shrinkToFit="1"/>
    </xf>
    <xf numFmtId="3" fontId="4" fillId="2" borderId="51" xfId="0" applyNumberFormat="1" applyFont="1" applyFill="1" applyBorder="1" applyAlignment="1">
      <alignment horizontal="center" vertical="center" wrapText="1"/>
    </xf>
    <xf numFmtId="3" fontId="4" fillId="2" borderId="50" xfId="0" applyNumberFormat="1" applyFont="1" applyFill="1" applyBorder="1" applyAlignment="1">
      <alignment horizontal="center" vertical="center" wrapText="1"/>
    </xf>
    <xf numFmtId="3" fontId="4" fillId="2" borderId="54" xfId="0" applyNumberFormat="1" applyFont="1" applyFill="1" applyBorder="1" applyAlignment="1">
      <alignment horizontal="center" vertical="center" wrapText="1"/>
    </xf>
    <xf numFmtId="3" fontId="4" fillId="2" borderId="53" xfId="0" applyNumberFormat="1" applyFont="1" applyFill="1" applyBorder="1" applyAlignment="1">
      <alignment horizontal="center" vertical="center" wrapText="1"/>
    </xf>
    <xf numFmtId="3" fontId="4" fillId="2" borderId="32" xfId="0" applyNumberFormat="1" applyFont="1" applyFill="1" applyBorder="1" applyAlignment="1">
      <alignment horizontal="center" vertical="center" wrapText="1"/>
    </xf>
    <xf numFmtId="3" fontId="4" fillId="2" borderId="52" xfId="0" applyNumberFormat="1" applyFont="1" applyFill="1" applyBorder="1" applyAlignment="1">
      <alignment horizontal="center" vertical="center" wrapText="1"/>
    </xf>
    <xf numFmtId="0" fontId="22" fillId="4" borderId="51" xfId="0" applyFont="1" applyFill="1" applyBorder="1" applyAlignment="1">
      <alignment horizontal="left" vertical="center"/>
    </xf>
    <xf numFmtId="0" fontId="22" fillId="4" borderId="50" xfId="0" applyFont="1" applyFill="1" applyBorder="1" applyAlignment="1">
      <alignment horizontal="left" vertical="center"/>
    </xf>
    <xf numFmtId="0" fontId="22" fillId="4" borderId="54" xfId="0" applyFont="1" applyFill="1" applyBorder="1" applyAlignment="1">
      <alignment horizontal="left" vertical="center"/>
    </xf>
    <xf numFmtId="0" fontId="22" fillId="4" borderId="53" xfId="0" applyFont="1" applyFill="1" applyBorder="1" applyAlignment="1">
      <alignment horizontal="left" vertical="center"/>
    </xf>
    <xf numFmtId="0" fontId="22" fillId="4" borderId="32" xfId="0" applyFont="1" applyFill="1" applyBorder="1" applyAlignment="1">
      <alignment horizontal="left" vertical="center"/>
    </xf>
    <xf numFmtId="0" fontId="22" fillId="4" borderId="52" xfId="0" applyFont="1" applyFill="1" applyBorder="1" applyAlignment="1">
      <alignment horizontal="left" vertical="center"/>
    </xf>
    <xf numFmtId="58" fontId="22" fillId="4" borderId="51" xfId="0" applyNumberFormat="1" applyFont="1" applyFill="1" applyBorder="1" applyAlignment="1">
      <alignment horizontal="left" vertical="center"/>
    </xf>
    <xf numFmtId="58" fontId="22" fillId="4" borderId="50" xfId="0" applyNumberFormat="1" applyFont="1" applyFill="1" applyBorder="1" applyAlignment="1">
      <alignment horizontal="left" vertical="center"/>
    </xf>
    <xf numFmtId="58" fontId="22" fillId="4" borderId="54" xfId="0" applyNumberFormat="1" applyFont="1" applyFill="1" applyBorder="1" applyAlignment="1">
      <alignment horizontal="left" vertical="center"/>
    </xf>
    <xf numFmtId="58" fontId="22" fillId="4" borderId="53" xfId="0" applyNumberFormat="1" applyFont="1" applyFill="1" applyBorder="1" applyAlignment="1">
      <alignment horizontal="left" vertical="center"/>
    </xf>
    <xf numFmtId="58" fontId="22" fillId="4" borderId="32" xfId="0" applyNumberFormat="1" applyFont="1" applyFill="1" applyBorder="1" applyAlignment="1">
      <alignment horizontal="left" vertical="center"/>
    </xf>
    <xf numFmtId="58" fontId="22" fillId="4" borderId="52" xfId="0" applyNumberFormat="1" applyFont="1" applyFill="1" applyBorder="1" applyAlignment="1">
      <alignment horizontal="left" vertical="center"/>
    </xf>
    <xf numFmtId="3" fontId="21" fillId="10" borderId="31" xfId="0" quotePrefix="1" applyNumberFormat="1" applyFont="1" applyFill="1" applyBorder="1" applyAlignment="1">
      <alignment horizontal="center" vertical="center"/>
    </xf>
    <xf numFmtId="3" fontId="21" fillId="10" borderId="28" xfId="0" quotePrefix="1" applyNumberFormat="1" applyFont="1" applyFill="1" applyBorder="1" applyAlignment="1">
      <alignment horizontal="center" vertical="center"/>
    </xf>
    <xf numFmtId="3" fontId="21" fillId="10" borderId="6" xfId="0" quotePrefix="1" applyNumberFormat="1" applyFont="1" applyFill="1" applyBorder="1" applyAlignment="1">
      <alignment horizontal="center" vertical="center"/>
    </xf>
    <xf numFmtId="3" fontId="21" fillId="10" borderId="55" xfId="0" quotePrefix="1" applyNumberFormat="1" applyFont="1" applyFill="1" applyBorder="1" applyAlignment="1">
      <alignment horizontal="center" vertical="center"/>
    </xf>
    <xf numFmtId="3" fontId="21" fillId="6" borderId="31" xfId="0" quotePrefix="1" applyNumberFormat="1" applyFont="1" applyFill="1" applyBorder="1" applyAlignment="1">
      <alignment horizontal="center" vertical="center"/>
    </xf>
    <xf numFmtId="3" fontId="21" fillId="6" borderId="28" xfId="0" quotePrefix="1" applyNumberFormat="1" applyFont="1" applyFill="1" applyBorder="1" applyAlignment="1">
      <alignment horizontal="center" vertical="center"/>
    </xf>
    <xf numFmtId="3" fontId="21" fillId="6" borderId="6" xfId="0" quotePrefix="1" applyNumberFormat="1" applyFont="1" applyFill="1" applyBorder="1" applyAlignment="1">
      <alignment horizontal="center" vertical="center"/>
    </xf>
    <xf numFmtId="3" fontId="21" fillId="6" borderId="55" xfId="0" quotePrefix="1" applyNumberFormat="1" applyFont="1" applyFill="1" applyBorder="1" applyAlignment="1">
      <alignment horizontal="center" vertical="center"/>
    </xf>
    <xf numFmtId="56" fontId="21" fillId="5" borderId="61" xfId="0" quotePrefix="1" applyNumberFormat="1" applyFont="1" applyFill="1" applyBorder="1" applyAlignment="1">
      <alignment horizontal="center" vertical="center"/>
    </xf>
    <xf numFmtId="0" fontId="21" fillId="5" borderId="14" xfId="0" applyFont="1" applyFill="1" applyBorder="1" applyAlignment="1">
      <alignment horizontal="center" vertical="center"/>
    </xf>
    <xf numFmtId="0" fontId="21" fillId="5" borderId="67" xfId="0" applyFont="1" applyFill="1" applyBorder="1" applyAlignment="1">
      <alignment horizontal="center" vertical="center"/>
    </xf>
    <xf numFmtId="0" fontId="21" fillId="5" borderId="1" xfId="0" applyFont="1" applyFill="1" applyBorder="1" applyAlignment="1">
      <alignment horizontal="center" vertical="center"/>
    </xf>
    <xf numFmtId="0" fontId="14" fillId="0" borderId="39" xfId="0" applyFont="1" applyBorder="1" applyAlignment="1">
      <alignment horizontal="center" vertical="center" textRotation="255"/>
    </xf>
    <xf numFmtId="3" fontId="14" fillId="0" borderId="90" xfId="0" applyNumberFormat="1" applyFont="1" applyBorder="1">
      <alignment vertical="center"/>
    </xf>
    <xf numFmtId="3" fontId="14" fillId="0" borderId="91" xfId="0" applyNumberFormat="1" applyFont="1" applyBorder="1">
      <alignment vertical="center"/>
    </xf>
    <xf numFmtId="3" fontId="14" fillId="0" borderId="92" xfId="0" applyNumberFormat="1" applyFont="1" applyBorder="1">
      <alignment vertical="center"/>
    </xf>
    <xf numFmtId="3" fontId="14" fillId="0" borderId="5" xfId="0" applyNumberFormat="1" applyFont="1" applyBorder="1">
      <alignment vertical="center"/>
    </xf>
    <xf numFmtId="3" fontId="14" fillId="0" borderId="0" xfId="0" applyNumberFormat="1" applyFont="1">
      <alignment vertical="center"/>
    </xf>
    <xf numFmtId="3" fontId="14" fillId="0" borderId="39" xfId="0" applyNumberFormat="1" applyFont="1" applyBorder="1">
      <alignment vertical="center"/>
    </xf>
    <xf numFmtId="3" fontId="14" fillId="0" borderId="5" xfId="0" applyNumberFormat="1" applyFont="1" applyBorder="1" applyAlignment="1">
      <alignment vertical="center" shrinkToFit="1"/>
    </xf>
    <xf numFmtId="3" fontId="14" fillId="0" borderId="0" xfId="0" applyNumberFormat="1" applyFont="1" applyAlignment="1">
      <alignment vertical="center" shrinkToFit="1"/>
    </xf>
    <xf numFmtId="3" fontId="14" fillId="0" borderId="39" xfId="0" applyNumberFormat="1" applyFont="1" applyBorder="1" applyAlignment="1">
      <alignment vertical="center" shrinkToFit="1"/>
    </xf>
    <xf numFmtId="3" fontId="14" fillId="0" borderId="115" xfId="0" applyNumberFormat="1" applyFont="1" applyBorder="1" applyAlignment="1">
      <alignment horizontal="center" vertical="center"/>
    </xf>
    <xf numFmtId="3" fontId="14" fillId="0" borderId="29" xfId="0" applyNumberFormat="1" applyFont="1" applyBorder="1" applyAlignment="1">
      <alignment horizontal="center" vertical="center"/>
    </xf>
    <xf numFmtId="3" fontId="14" fillId="0" borderId="129" xfId="0" applyNumberFormat="1" applyFont="1" applyBorder="1" applyAlignment="1">
      <alignment vertical="center" shrinkToFit="1"/>
    </xf>
    <xf numFmtId="3" fontId="14" fillId="0" borderId="137" xfId="0" applyNumberFormat="1" applyFont="1" applyBorder="1" applyAlignment="1">
      <alignment vertical="center" wrapText="1" shrinkToFit="1"/>
    </xf>
    <xf numFmtId="3" fontId="14" fillId="0" borderId="137" xfId="0" applyNumberFormat="1" applyFont="1" applyBorder="1" applyAlignment="1">
      <alignment vertical="center" shrinkToFit="1"/>
    </xf>
    <xf numFmtId="3" fontId="14" fillId="0" borderId="129" xfId="0" applyNumberFormat="1" applyFont="1" applyBorder="1" applyAlignment="1">
      <alignment vertical="center" wrapText="1" shrinkToFit="1"/>
    </xf>
    <xf numFmtId="3" fontId="14" fillId="0" borderId="57" xfId="0" applyNumberFormat="1" applyFont="1" applyBorder="1" applyAlignment="1">
      <alignment horizontal="center" vertical="center" wrapText="1"/>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221" fontId="25" fillId="0" borderId="0" xfId="0" applyNumberFormat="1" applyFont="1" applyAlignment="1">
      <alignment horizontal="left" vertical="center" wrapText="1"/>
    </xf>
    <xf numFmtId="221" fontId="25" fillId="0" borderId="0" xfId="0" applyNumberFormat="1" applyFont="1" applyAlignment="1">
      <alignment horizontal="left" vertical="center"/>
    </xf>
    <xf numFmtId="58" fontId="8" fillId="0" borderId="0" xfId="0" applyNumberFormat="1" applyFont="1" applyAlignment="1">
      <alignment horizontal="center" vertical="center" shrinkToFit="1"/>
    </xf>
    <xf numFmtId="3" fontId="4" fillId="2" borderId="3" xfId="0" applyNumberFormat="1" applyFont="1" applyFill="1" applyBorder="1" applyAlignment="1">
      <alignment horizontal="left" vertical="center" shrinkToFit="1"/>
    </xf>
    <xf numFmtId="3" fontId="0" fillId="2" borderId="4" xfId="0" applyNumberFormat="1" applyFill="1" applyBorder="1" applyAlignment="1">
      <alignment horizontal="left" vertical="center" shrinkToFit="1"/>
    </xf>
    <xf numFmtId="3" fontId="4" fillId="2" borderId="68" xfId="0" applyNumberFormat="1" applyFont="1" applyFill="1" applyBorder="1" applyAlignment="1">
      <alignment horizontal="left" vertical="center" shrinkToFit="1"/>
    </xf>
    <xf numFmtId="3" fontId="27" fillId="2" borderId="60" xfId="0" applyNumberFormat="1" applyFont="1" applyFill="1" applyBorder="1" applyAlignment="1">
      <alignment vertical="center" wrapText="1"/>
    </xf>
    <xf numFmtId="3" fontId="27" fillId="2" borderId="61" xfId="0" applyNumberFormat="1" applyFont="1" applyFill="1" applyBorder="1" applyAlignment="1">
      <alignment vertical="center" wrapText="1"/>
    </xf>
    <xf numFmtId="3" fontId="12" fillId="0" borderId="68" xfId="0" applyNumberFormat="1" applyFont="1" applyBorder="1" applyAlignment="1">
      <alignment horizontal="right" vertical="center"/>
    </xf>
    <xf numFmtId="3" fontId="12" fillId="0" borderId="60" xfId="0" applyNumberFormat="1" applyFont="1" applyBorder="1" applyAlignment="1">
      <alignment horizontal="right" vertical="center"/>
    </xf>
    <xf numFmtId="3" fontId="12" fillId="0" borderId="70" xfId="0" applyNumberFormat="1" applyFont="1" applyBorder="1" applyAlignment="1">
      <alignment horizontal="right" vertical="center"/>
    </xf>
    <xf numFmtId="3" fontId="13" fillId="0" borderId="14" xfId="0" applyNumberFormat="1" applyFont="1" applyBorder="1" applyAlignment="1">
      <alignment vertical="center" wrapText="1"/>
    </xf>
    <xf numFmtId="3" fontId="13" fillId="0" borderId="60" xfId="0" applyNumberFormat="1" applyFont="1" applyBorder="1" applyAlignment="1">
      <alignment vertical="center" wrapText="1"/>
    </xf>
    <xf numFmtId="3" fontId="13" fillId="0" borderId="70" xfId="0" applyNumberFormat="1" applyFont="1" applyBorder="1" applyAlignment="1">
      <alignment vertical="center" wrapText="1"/>
    </xf>
    <xf numFmtId="3" fontId="12" fillId="0" borderId="179" xfId="0" applyNumberFormat="1" applyFont="1" applyBorder="1" applyAlignment="1">
      <alignment horizontal="right" vertical="center"/>
    </xf>
    <xf numFmtId="3" fontId="12" fillId="0" borderId="180" xfId="0" applyNumberFormat="1" applyFont="1" applyBorder="1" applyAlignment="1">
      <alignment horizontal="right" vertical="center"/>
    </xf>
    <xf numFmtId="3" fontId="12" fillId="0" borderId="182" xfId="0" applyNumberFormat="1" applyFont="1" applyBorder="1" applyAlignment="1">
      <alignment horizontal="right" vertical="center"/>
    </xf>
    <xf numFmtId="3" fontId="24" fillId="0" borderId="5" xfId="0" applyNumberFormat="1" applyFont="1" applyBorder="1">
      <alignment vertical="center"/>
    </xf>
    <xf numFmtId="3" fontId="24" fillId="0" borderId="0" xfId="0" applyNumberFormat="1" applyFont="1">
      <alignment vertical="center"/>
    </xf>
    <xf numFmtId="3" fontId="24" fillId="0" borderId="39" xfId="0" applyNumberFormat="1" applyFont="1" applyBorder="1">
      <alignment vertical="center"/>
    </xf>
    <xf numFmtId="3" fontId="14" fillId="2" borderId="137" xfId="0" applyNumberFormat="1" applyFont="1" applyFill="1" applyBorder="1" applyAlignment="1">
      <alignment horizontal="center" vertical="center" wrapText="1"/>
    </xf>
    <xf numFmtId="3" fontId="14" fillId="2" borderId="38" xfId="0" applyNumberFormat="1" applyFont="1" applyFill="1" applyBorder="1" applyAlignment="1">
      <alignment horizontal="center" vertical="center"/>
    </xf>
    <xf numFmtId="3" fontId="14" fillId="2" borderId="63" xfId="0" applyNumberFormat="1" applyFont="1" applyFill="1" applyBorder="1" applyAlignment="1">
      <alignment horizontal="center" vertical="center" wrapText="1"/>
    </xf>
    <xf numFmtId="3" fontId="14" fillId="2" borderId="63" xfId="0" applyNumberFormat="1" applyFont="1" applyFill="1" applyBorder="1" applyAlignment="1">
      <alignment horizontal="center" vertical="center"/>
    </xf>
    <xf numFmtId="3" fontId="14" fillId="2" borderId="79" xfId="0" applyNumberFormat="1" applyFont="1" applyFill="1" applyBorder="1" applyAlignment="1">
      <alignment horizontal="center" vertical="center"/>
    </xf>
    <xf numFmtId="197" fontId="18" fillId="0" borderId="5" xfId="0" applyNumberFormat="1" applyFont="1" applyBorder="1" applyAlignment="1">
      <alignment vertical="center" shrinkToFit="1"/>
    </xf>
    <xf numFmtId="197" fontId="18" fillId="0" borderId="0" xfId="0" applyNumberFormat="1" applyFont="1" applyAlignment="1">
      <alignment vertical="center" shrinkToFit="1"/>
    </xf>
    <xf numFmtId="197" fontId="18" fillId="0" borderId="39" xfId="0" applyNumberFormat="1" applyFont="1" applyBorder="1" applyAlignment="1">
      <alignment vertical="center" shrinkToFit="1"/>
    </xf>
    <xf numFmtId="3" fontId="14" fillId="0" borderId="107" xfId="0" applyNumberFormat="1" applyFont="1" applyBorder="1" applyAlignment="1">
      <alignment horizontal="center" vertical="center" wrapText="1"/>
    </xf>
    <xf numFmtId="3" fontId="14" fillId="0" borderId="0" xfId="0" applyNumberFormat="1" applyFont="1" applyAlignment="1">
      <alignment horizontal="center" vertical="center" wrapText="1"/>
    </xf>
    <xf numFmtId="3" fontId="14" fillId="0" borderId="108" xfId="0" applyNumberFormat="1" applyFont="1" applyBorder="1" applyAlignment="1">
      <alignment horizontal="center" vertical="center" wrapText="1"/>
    </xf>
    <xf numFmtId="3" fontId="24" fillId="0" borderId="31" xfId="0" applyNumberFormat="1" applyFont="1" applyBorder="1">
      <alignment vertical="center"/>
    </xf>
    <xf numFmtId="3" fontId="24" fillId="0" borderId="21" xfId="0" applyNumberFormat="1" applyFont="1" applyBorder="1">
      <alignment vertical="center"/>
    </xf>
    <xf numFmtId="3" fontId="24" fillId="0" borderId="28" xfId="0" applyNumberFormat="1" applyFont="1" applyBorder="1">
      <alignment vertical="center"/>
    </xf>
    <xf numFmtId="3" fontId="13" fillId="0" borderId="183" xfId="0" applyNumberFormat="1" applyFont="1" applyBorder="1" applyAlignment="1">
      <alignment vertical="center" wrapText="1"/>
    </xf>
    <xf numFmtId="3" fontId="13" fillId="0" borderId="180" xfId="0" applyNumberFormat="1" applyFont="1" applyBorder="1" applyAlignment="1">
      <alignment vertical="center" wrapText="1"/>
    </xf>
    <xf numFmtId="3" fontId="13" fillId="0" borderId="182" xfId="0" applyNumberFormat="1" applyFont="1" applyBorder="1" applyAlignment="1">
      <alignment vertical="center" wrapText="1"/>
    </xf>
    <xf numFmtId="3" fontId="0" fillId="2" borderId="171" xfId="0" applyNumberFormat="1" applyFill="1" applyBorder="1" applyAlignment="1">
      <alignment horizontal="right" vertical="center" shrinkToFit="1"/>
    </xf>
    <xf numFmtId="3" fontId="4" fillId="2" borderId="169" xfId="0" applyNumberFormat="1" applyFont="1" applyFill="1" applyBorder="1" applyAlignment="1">
      <alignment horizontal="right" vertical="center" shrinkToFit="1"/>
    </xf>
    <xf numFmtId="3" fontId="4" fillId="2" borderId="172" xfId="0" applyNumberFormat="1" applyFont="1" applyFill="1" applyBorder="1" applyAlignment="1">
      <alignment horizontal="right" vertical="center" shrinkToFit="1"/>
    </xf>
    <xf numFmtId="3" fontId="4" fillId="2" borderId="6" xfId="0" applyNumberFormat="1" applyFont="1" applyFill="1" applyBorder="1" applyAlignment="1">
      <alignment horizontal="right" vertical="center" shrinkToFit="1"/>
    </xf>
    <xf numFmtId="3" fontId="4" fillId="2" borderId="7" xfId="0" applyNumberFormat="1" applyFont="1" applyFill="1" applyBorder="1" applyAlignment="1">
      <alignment horizontal="right" vertical="center" shrinkToFit="1"/>
    </xf>
    <xf numFmtId="3" fontId="4" fillId="2" borderId="55" xfId="0" applyNumberFormat="1" applyFont="1" applyFill="1" applyBorder="1" applyAlignment="1">
      <alignment horizontal="right" vertical="center" shrinkToFit="1"/>
    </xf>
    <xf numFmtId="3" fontId="13" fillId="0" borderId="62" xfId="0" applyNumberFormat="1" applyFont="1" applyBorder="1" applyAlignment="1">
      <alignment vertical="center" shrinkToFit="1"/>
    </xf>
    <xf numFmtId="3" fontId="13" fillId="0" borderId="63" xfId="0" applyNumberFormat="1" applyFont="1" applyBorder="1" applyAlignment="1">
      <alignment vertical="center" shrinkToFit="1"/>
    </xf>
    <xf numFmtId="3" fontId="13" fillId="0" borderId="64" xfId="0" applyNumberFormat="1" applyFont="1" applyBorder="1" applyAlignment="1">
      <alignment vertical="center" shrinkToFit="1"/>
    </xf>
    <xf numFmtId="3" fontId="13" fillId="0" borderId="183" xfId="0" applyNumberFormat="1" applyFont="1" applyBorder="1" applyAlignment="1">
      <alignment vertical="center" shrinkToFit="1"/>
    </xf>
    <xf numFmtId="3" fontId="13" fillId="0" borderId="180" xfId="0" applyNumberFormat="1" applyFont="1" applyBorder="1" applyAlignment="1">
      <alignment vertical="center" shrinkToFit="1"/>
    </xf>
    <xf numFmtId="3" fontId="13" fillId="0" borderId="182" xfId="0" applyNumberFormat="1" applyFont="1" applyBorder="1" applyAlignment="1">
      <alignment vertical="center" shrinkToFit="1"/>
    </xf>
    <xf numFmtId="3" fontId="4" fillId="2" borderId="3" xfId="0" applyNumberFormat="1" applyFont="1" applyFill="1" applyBorder="1" applyAlignment="1">
      <alignment horizontal="right" vertical="center" wrapText="1"/>
    </xf>
    <xf numFmtId="3" fontId="4" fillId="2" borderId="63" xfId="0" applyNumberFormat="1" applyFont="1" applyFill="1" applyBorder="1" applyAlignment="1">
      <alignment horizontal="right" vertical="center" wrapText="1"/>
    </xf>
    <xf numFmtId="3" fontId="4" fillId="2" borderId="103" xfId="0" applyNumberFormat="1" applyFont="1" applyFill="1" applyBorder="1" applyAlignment="1">
      <alignment horizontal="right" vertical="center" wrapText="1"/>
    </xf>
    <xf numFmtId="3" fontId="4" fillId="2" borderId="179" xfId="0" applyNumberFormat="1" applyFont="1" applyFill="1" applyBorder="1" applyAlignment="1">
      <alignment horizontal="right" vertical="center" wrapText="1"/>
    </xf>
    <xf numFmtId="3" fontId="4" fillId="2" borderId="180" xfId="0" applyNumberFormat="1" applyFont="1" applyFill="1" applyBorder="1" applyAlignment="1">
      <alignment horizontal="right" vertical="center" wrapText="1"/>
    </xf>
    <xf numFmtId="3" fontId="4" fillId="2" borderId="181" xfId="0" applyNumberFormat="1" applyFont="1" applyFill="1" applyBorder="1" applyAlignment="1">
      <alignment horizontal="right" vertical="center" wrapText="1"/>
    </xf>
    <xf numFmtId="3" fontId="0" fillId="2" borderId="65" xfId="0" applyNumberFormat="1" applyFill="1" applyBorder="1" applyAlignment="1">
      <alignment horizontal="right" vertical="center" wrapText="1"/>
    </xf>
    <xf numFmtId="3" fontId="4" fillId="2" borderId="66" xfId="0" applyNumberFormat="1" applyFont="1" applyFill="1" applyBorder="1" applyAlignment="1">
      <alignment horizontal="right" vertical="center" wrapText="1"/>
    </xf>
    <xf numFmtId="3" fontId="4" fillId="2" borderId="67" xfId="0" applyNumberFormat="1" applyFont="1" applyFill="1" applyBorder="1" applyAlignment="1">
      <alignment horizontal="right" vertical="center" wrapText="1"/>
    </xf>
    <xf numFmtId="3" fontId="4" fillId="2" borderId="68" xfId="0" applyNumberFormat="1" applyFont="1" applyFill="1" applyBorder="1" applyAlignment="1">
      <alignment horizontal="right" vertical="center" wrapText="1"/>
    </xf>
    <xf numFmtId="3" fontId="4" fillId="2" borderId="60" xfId="0" applyNumberFormat="1" applyFont="1" applyFill="1" applyBorder="1" applyAlignment="1">
      <alignment horizontal="right" vertical="center" wrapText="1"/>
    </xf>
    <xf numFmtId="3" fontId="4" fillId="2" borderId="61" xfId="0" applyNumberFormat="1" applyFont="1" applyFill="1" applyBorder="1" applyAlignment="1">
      <alignment horizontal="right" vertical="center" wrapText="1"/>
    </xf>
    <xf numFmtId="3" fontId="12" fillId="0" borderId="65" xfId="0" applyNumberFormat="1" applyFont="1" applyBorder="1" applyAlignment="1">
      <alignment horizontal="right" vertical="center"/>
    </xf>
    <xf numFmtId="3" fontId="12" fillId="0" borderId="66" xfId="0" applyNumberFormat="1" applyFont="1" applyBorder="1" applyAlignment="1">
      <alignment horizontal="right" vertical="center"/>
    </xf>
    <xf numFmtId="3" fontId="12" fillId="0" borderId="69" xfId="0" applyNumberFormat="1" applyFont="1" applyBorder="1" applyAlignment="1">
      <alignment horizontal="right" vertical="center"/>
    </xf>
    <xf numFmtId="3" fontId="13" fillId="0" borderId="1" xfId="0" applyNumberFormat="1" applyFont="1" applyBorder="1" applyAlignment="1">
      <alignment vertical="center" wrapText="1"/>
    </xf>
    <xf numFmtId="3" fontId="13" fillId="0" borderId="66" xfId="0" applyNumberFormat="1" applyFont="1" applyBorder="1" applyAlignment="1">
      <alignment vertical="center" wrapText="1"/>
    </xf>
    <xf numFmtId="3" fontId="13" fillId="0" borderId="69" xfId="0" applyNumberFormat="1" applyFont="1" applyBorder="1" applyAlignment="1">
      <alignment vertical="center" wrapText="1"/>
    </xf>
    <xf numFmtId="3" fontId="14" fillId="2" borderId="62" xfId="0" applyNumberFormat="1" applyFont="1" applyFill="1" applyBorder="1" applyAlignment="1">
      <alignment horizontal="center" vertical="center"/>
    </xf>
    <xf numFmtId="3" fontId="14" fillId="2" borderId="64" xfId="0" applyNumberFormat="1" applyFont="1" applyFill="1" applyBorder="1" applyAlignment="1">
      <alignment horizontal="center" vertical="center"/>
    </xf>
    <xf numFmtId="3" fontId="14" fillId="2" borderId="96" xfId="0" applyNumberFormat="1" applyFont="1" applyFill="1" applyBorder="1" applyAlignment="1">
      <alignment horizontal="center" vertical="center"/>
    </xf>
    <xf numFmtId="3" fontId="14" fillId="2" borderId="81" xfId="0" applyNumberFormat="1" applyFont="1" applyFill="1" applyBorder="1" applyAlignment="1">
      <alignment horizontal="center" vertical="center"/>
    </xf>
    <xf numFmtId="3" fontId="14" fillId="0" borderId="87" xfId="0" applyNumberFormat="1" applyFont="1" applyBorder="1" applyAlignment="1">
      <alignment horizontal="right" vertical="center"/>
    </xf>
    <xf numFmtId="0" fontId="0" fillId="0" borderId="88" xfId="0" applyBorder="1" applyAlignment="1">
      <alignment horizontal="right" vertical="center"/>
    </xf>
    <xf numFmtId="0" fontId="0" fillId="0" borderId="89" xfId="0" applyBorder="1" applyAlignment="1">
      <alignment horizontal="right" vertical="center"/>
    </xf>
    <xf numFmtId="3" fontId="14" fillId="0" borderId="90" xfId="0" applyNumberFormat="1" applyFont="1" applyBorder="1" applyAlignment="1">
      <alignment vertical="center" shrinkToFit="1"/>
    </xf>
    <xf numFmtId="3" fontId="14" fillId="0" borderId="91" xfId="0" applyNumberFormat="1" applyFont="1" applyBorder="1" applyAlignment="1">
      <alignment vertical="center" shrinkToFit="1"/>
    </xf>
    <xf numFmtId="3" fontId="14" fillId="0" borderId="92" xfId="0" applyNumberFormat="1" applyFont="1" applyBorder="1" applyAlignment="1">
      <alignment vertical="center" shrinkToFit="1"/>
    </xf>
    <xf numFmtId="196" fontId="14" fillId="0" borderId="5" xfId="0" applyNumberFormat="1" applyFont="1" applyBorder="1" applyAlignment="1">
      <alignment horizontal="right" vertical="center"/>
    </xf>
    <xf numFmtId="196" fontId="14" fillId="0" borderId="0" xfId="0" applyNumberFormat="1" applyFont="1" applyAlignment="1">
      <alignment horizontal="right" vertical="center"/>
    </xf>
    <xf numFmtId="196" fontId="14" fillId="0" borderId="39" xfId="0" applyNumberFormat="1" applyFont="1" applyBorder="1" applyAlignment="1">
      <alignment horizontal="right" vertical="center"/>
    </xf>
    <xf numFmtId="179" fontId="14" fillId="0" borderId="57" xfId="0" applyNumberFormat="1" applyFont="1" applyBorder="1">
      <alignment vertical="center"/>
    </xf>
    <xf numFmtId="178" fontId="14" fillId="2" borderId="63" xfId="0" applyNumberFormat="1" applyFont="1" applyFill="1" applyBorder="1" applyAlignment="1">
      <alignment horizontal="center" vertical="center" wrapText="1"/>
    </xf>
    <xf numFmtId="178" fontId="14" fillId="2" borderId="79" xfId="0" applyNumberFormat="1" applyFont="1" applyFill="1" applyBorder="1" applyAlignment="1">
      <alignment horizontal="center" vertical="center" wrapText="1"/>
    </xf>
    <xf numFmtId="3" fontId="24" fillId="0" borderId="0" xfId="0" applyNumberFormat="1" applyFont="1" applyAlignment="1">
      <alignment horizontal="left" vertical="center"/>
    </xf>
    <xf numFmtId="3" fontId="24" fillId="0" borderId="39" xfId="0" applyNumberFormat="1" applyFont="1" applyBorder="1" applyAlignment="1">
      <alignment horizontal="left" vertical="center"/>
    </xf>
    <xf numFmtId="3" fontId="14" fillId="2" borderId="3" xfId="0" applyNumberFormat="1" applyFont="1" applyFill="1" applyBorder="1" applyAlignment="1">
      <alignment horizontal="center" vertical="center" wrapText="1"/>
    </xf>
    <xf numFmtId="3" fontId="14" fillId="2" borderId="64" xfId="0" applyNumberFormat="1" applyFont="1" applyFill="1" applyBorder="1" applyAlignment="1">
      <alignment horizontal="center" vertical="center" wrapText="1"/>
    </xf>
    <xf numFmtId="3" fontId="14" fillId="2" borderId="80" xfId="0" applyNumberFormat="1" applyFont="1" applyFill="1" applyBorder="1" applyAlignment="1">
      <alignment horizontal="center" vertical="center" wrapText="1"/>
    </xf>
    <xf numFmtId="3" fontId="14" fillId="2" borderId="79" xfId="0" applyNumberFormat="1" applyFont="1" applyFill="1" applyBorder="1" applyAlignment="1">
      <alignment horizontal="center" vertical="center" wrapText="1"/>
    </xf>
    <xf numFmtId="3" fontId="14" fillId="2" borderId="81" xfId="0" applyNumberFormat="1" applyFont="1" applyFill="1" applyBorder="1" applyAlignment="1">
      <alignment horizontal="center" vertical="center" wrapText="1"/>
    </xf>
    <xf numFmtId="3" fontId="14" fillId="2" borderId="133" xfId="0" applyNumberFormat="1" applyFont="1" applyFill="1" applyBorder="1" applyAlignment="1">
      <alignment horizontal="center" vertical="center"/>
    </xf>
    <xf numFmtId="0" fontId="0" fillId="0" borderId="134" xfId="0" applyBorder="1">
      <alignment vertical="center"/>
    </xf>
    <xf numFmtId="0" fontId="0" fillId="0" borderId="135" xfId="0" applyBorder="1">
      <alignment vertical="center"/>
    </xf>
    <xf numFmtId="0" fontId="0" fillId="0" borderId="104" xfId="0" applyBorder="1">
      <alignment vertical="center"/>
    </xf>
    <xf numFmtId="0" fontId="0" fillId="0" borderId="77" xfId="0" applyBorder="1">
      <alignment vertical="center"/>
    </xf>
    <xf numFmtId="0" fontId="0" fillId="0" borderId="105" xfId="0" applyBorder="1">
      <alignment vertical="center"/>
    </xf>
    <xf numFmtId="179" fontId="14" fillId="0" borderId="101" xfId="0" applyNumberFormat="1" applyFont="1" applyBorder="1">
      <alignment vertical="center"/>
    </xf>
    <xf numFmtId="179" fontId="14" fillId="0" borderId="102" xfId="0" applyNumberFormat="1" applyFont="1" applyBorder="1">
      <alignment vertical="center"/>
    </xf>
    <xf numFmtId="3" fontId="14" fillId="0" borderId="110" xfId="0" applyNumberFormat="1" applyFont="1" applyBorder="1" applyAlignment="1">
      <alignment vertical="center" wrapText="1"/>
    </xf>
    <xf numFmtId="3" fontId="14" fillId="0" borderId="62" xfId="0" applyNumberFormat="1" applyFont="1" applyBorder="1" applyAlignment="1">
      <alignment vertical="center" wrapText="1"/>
    </xf>
    <xf numFmtId="190" fontId="24" fillId="0" borderId="148" xfId="0" applyNumberFormat="1" applyFont="1" applyBorder="1" applyAlignment="1">
      <alignment horizontal="right" vertical="center"/>
    </xf>
    <xf numFmtId="190" fontId="24" fillId="0" borderId="110" xfId="0" applyNumberFormat="1" applyFont="1" applyBorder="1" applyAlignment="1">
      <alignment horizontal="right" vertical="center"/>
    </xf>
    <xf numFmtId="190" fontId="24" fillId="0" borderId="111" xfId="0" applyNumberFormat="1" applyFont="1" applyBorder="1" applyAlignment="1">
      <alignment horizontal="right" vertical="center"/>
    </xf>
    <xf numFmtId="3" fontId="18" fillId="0" borderId="93" xfId="0" applyNumberFormat="1" applyFont="1" applyBorder="1" applyAlignment="1">
      <alignment vertical="center" shrinkToFit="1"/>
    </xf>
    <xf numFmtId="3" fontId="18" fillId="0" borderId="94" xfId="0" applyNumberFormat="1" applyFont="1" applyBorder="1" applyAlignment="1">
      <alignment vertical="center" shrinkToFit="1"/>
    </xf>
    <xf numFmtId="3" fontId="18" fillId="0" borderId="95" xfId="0" applyNumberFormat="1" applyFont="1" applyBorder="1" applyAlignment="1">
      <alignment vertical="center" shrinkToFit="1"/>
    </xf>
    <xf numFmtId="3" fontId="14" fillId="0" borderId="132" xfId="0" applyNumberFormat="1" applyFont="1" applyBorder="1" applyAlignment="1">
      <alignment vertical="center" shrinkToFit="1"/>
    </xf>
    <xf numFmtId="3" fontId="14" fillId="0" borderId="131" xfId="0" applyNumberFormat="1" applyFont="1" applyBorder="1" applyAlignment="1">
      <alignment vertical="center" shrinkToFit="1"/>
    </xf>
    <xf numFmtId="3" fontId="14" fillId="0" borderId="130" xfId="0" applyNumberFormat="1" applyFont="1" applyBorder="1" applyAlignment="1">
      <alignment vertical="center" shrinkToFit="1"/>
    </xf>
    <xf numFmtId="3" fontId="53" fillId="0" borderId="109" xfId="0" applyNumberFormat="1" applyFont="1" applyBorder="1" applyAlignment="1">
      <alignment horizontal="left" vertical="center" wrapText="1"/>
    </xf>
    <xf numFmtId="3" fontId="53" fillId="0" borderId="131" xfId="0" applyNumberFormat="1" applyFont="1" applyBorder="1" applyAlignment="1">
      <alignment horizontal="left" vertical="center" wrapText="1"/>
    </xf>
    <xf numFmtId="3" fontId="53" fillId="0" borderId="130" xfId="0" applyNumberFormat="1" applyFont="1" applyBorder="1" applyAlignment="1">
      <alignment horizontal="left" vertical="center" wrapText="1"/>
    </xf>
    <xf numFmtId="181" fontId="14" fillId="0" borderId="139" xfId="0" applyNumberFormat="1" applyFont="1" applyBorder="1" applyAlignment="1">
      <alignment horizontal="right" vertical="center" wrapText="1"/>
    </xf>
    <xf numFmtId="181" fontId="14" fillId="0" borderId="140" xfId="0" applyNumberFormat="1" applyFont="1" applyBorder="1" applyAlignment="1">
      <alignment horizontal="right" vertical="center" wrapText="1"/>
    </xf>
    <xf numFmtId="181" fontId="14" fillId="0" borderId="141" xfId="0" applyNumberFormat="1" applyFont="1" applyBorder="1" applyAlignment="1">
      <alignment horizontal="right" vertical="center" wrapText="1"/>
    </xf>
    <xf numFmtId="206" fontId="14" fillId="0" borderId="73" xfId="0" applyNumberFormat="1" applyFont="1" applyBorder="1" applyAlignment="1">
      <alignment horizontal="right" vertical="center" wrapText="1"/>
    </xf>
    <xf numFmtId="206" fontId="14" fillId="0" borderId="74" xfId="0" applyNumberFormat="1" applyFont="1" applyBorder="1" applyAlignment="1">
      <alignment horizontal="right" vertical="center" wrapText="1"/>
    </xf>
    <xf numFmtId="206" fontId="14" fillId="0" borderId="75" xfId="0" applyNumberFormat="1" applyFont="1" applyBorder="1" applyAlignment="1">
      <alignment horizontal="right" vertical="center" wrapText="1"/>
    </xf>
    <xf numFmtId="194" fontId="14" fillId="0" borderId="126" xfId="0" applyNumberFormat="1" applyFont="1" applyBorder="1" applyAlignment="1">
      <alignment horizontal="right" vertical="center" wrapText="1"/>
    </xf>
    <xf numFmtId="194" fontId="14" fillId="0" borderId="127" xfId="0" applyNumberFormat="1" applyFont="1" applyBorder="1" applyAlignment="1">
      <alignment horizontal="right" vertical="center" wrapText="1"/>
    </xf>
    <xf numFmtId="194" fontId="14" fillId="0" borderId="128" xfId="0" applyNumberFormat="1" applyFont="1" applyBorder="1" applyAlignment="1">
      <alignment horizontal="right" vertical="center" wrapText="1"/>
    </xf>
    <xf numFmtId="217" fontId="84" fillId="0" borderId="7" xfId="0" applyNumberFormat="1" applyFont="1" applyBorder="1" applyAlignment="1">
      <alignment horizontal="center" vertical="center" shrinkToFit="1"/>
    </xf>
    <xf numFmtId="3" fontId="24" fillId="0" borderId="7" xfId="0" applyNumberFormat="1" applyFont="1" applyBorder="1" applyAlignment="1">
      <alignment horizontal="left" vertical="center"/>
    </xf>
    <xf numFmtId="3" fontId="24" fillId="0" borderId="55" xfId="0" applyNumberFormat="1" applyFont="1" applyBorder="1" applyAlignment="1">
      <alignment horizontal="left" vertical="center"/>
    </xf>
    <xf numFmtId="3" fontId="14" fillId="2" borderId="134" xfId="0" applyNumberFormat="1" applyFont="1" applyFill="1" applyBorder="1" applyAlignment="1">
      <alignment horizontal="center" vertical="center"/>
    </xf>
    <xf numFmtId="3" fontId="14" fillId="2" borderId="138" xfId="0" applyNumberFormat="1" applyFont="1" applyFill="1" applyBorder="1" applyAlignment="1">
      <alignment horizontal="center" vertical="center"/>
    </xf>
    <xf numFmtId="3" fontId="14" fillId="2" borderId="77" xfId="0" applyNumberFormat="1" applyFont="1" applyFill="1" applyBorder="1" applyAlignment="1">
      <alignment horizontal="center" vertical="center"/>
    </xf>
    <xf numFmtId="3" fontId="14" fillId="2" borderId="78" xfId="0" applyNumberFormat="1" applyFont="1" applyFill="1" applyBorder="1" applyAlignment="1">
      <alignment horizontal="center" vertical="center"/>
    </xf>
    <xf numFmtId="3" fontId="14" fillId="2" borderId="103" xfId="0" applyNumberFormat="1" applyFont="1" applyFill="1" applyBorder="1" applyAlignment="1">
      <alignment horizontal="center" vertical="center" wrapText="1"/>
    </xf>
    <xf numFmtId="3" fontId="14" fillId="2" borderId="106" xfId="0" applyNumberFormat="1" applyFont="1" applyFill="1" applyBorder="1" applyAlignment="1">
      <alignment horizontal="center" vertical="center" wrapText="1"/>
    </xf>
    <xf numFmtId="3" fontId="23" fillId="0" borderId="7" xfId="0" applyNumberFormat="1" applyFont="1" applyBorder="1" applyAlignment="1">
      <alignment horizontal="right" vertical="center"/>
    </xf>
    <xf numFmtId="179" fontId="14" fillId="0" borderId="59" xfId="0" applyNumberFormat="1" applyFont="1" applyBorder="1">
      <alignment vertical="center"/>
    </xf>
    <xf numFmtId="3" fontId="14" fillId="0" borderId="4" xfId="0" applyNumberFormat="1" applyFont="1" applyBorder="1" applyAlignment="1">
      <alignment horizontal="right" vertical="center" wrapText="1"/>
    </xf>
    <xf numFmtId="3" fontId="14" fillId="0" borderId="57" xfId="0" applyNumberFormat="1" applyFont="1" applyBorder="1" applyAlignment="1">
      <alignment horizontal="right" vertical="center" wrapText="1"/>
    </xf>
    <xf numFmtId="3" fontId="14" fillId="0" borderId="58" xfId="0" applyNumberFormat="1" applyFont="1" applyBorder="1" applyAlignment="1">
      <alignment horizontal="right" vertical="center" wrapText="1"/>
    </xf>
    <xf numFmtId="3" fontId="14" fillId="0" borderId="101" xfId="0" applyNumberFormat="1" applyFont="1" applyBorder="1">
      <alignment vertical="center"/>
    </xf>
    <xf numFmtId="179" fontId="14" fillId="0" borderId="103" xfId="0" applyNumberFormat="1" applyFont="1" applyBorder="1">
      <alignment vertical="center"/>
    </xf>
    <xf numFmtId="179" fontId="14" fillId="0" borderId="110" xfId="0" applyNumberFormat="1" applyFont="1" applyBorder="1">
      <alignment vertical="center"/>
    </xf>
    <xf numFmtId="179" fontId="14" fillId="0" borderId="111" xfId="0" applyNumberFormat="1" applyFont="1" applyBorder="1">
      <alignment vertical="center"/>
    </xf>
    <xf numFmtId="178" fontId="14" fillId="0" borderId="63" xfId="0" applyNumberFormat="1" applyFont="1" applyBorder="1">
      <alignment vertical="center"/>
    </xf>
    <xf numFmtId="3" fontId="14" fillId="0" borderId="25" xfId="0" applyNumberFormat="1" applyFont="1" applyBorder="1" applyAlignment="1">
      <alignment vertical="center" shrinkToFit="1"/>
    </xf>
    <xf numFmtId="3" fontId="14" fillId="0" borderId="26" xfId="0" applyNumberFormat="1" applyFont="1" applyBorder="1" applyAlignment="1">
      <alignment vertical="center" shrinkToFit="1"/>
    </xf>
    <xf numFmtId="0" fontId="14" fillId="0" borderId="24" xfId="0" applyFont="1" applyBorder="1" applyAlignment="1">
      <alignment horizontal="right" vertical="center"/>
    </xf>
    <xf numFmtId="0" fontId="14" fillId="0" borderId="25" xfId="0" applyFont="1" applyBorder="1" applyAlignment="1">
      <alignment horizontal="right" vertical="center"/>
    </xf>
    <xf numFmtId="0" fontId="14" fillId="0" borderId="26" xfId="0" applyFont="1" applyBorder="1" applyAlignment="1">
      <alignment horizontal="right" vertical="center"/>
    </xf>
    <xf numFmtId="214" fontId="79" fillId="0" borderId="0" xfId="0" applyNumberFormat="1" applyFont="1" applyAlignment="1">
      <alignment horizontal="left" vertical="center"/>
    </xf>
    <xf numFmtId="0" fontId="78" fillId="14" borderId="129" xfId="0" applyFont="1" applyFill="1" applyBorder="1" applyAlignment="1">
      <alignment horizontal="right" vertical="center" shrinkToFit="1"/>
    </xf>
    <xf numFmtId="190" fontId="24" fillId="0" borderId="129" xfId="0" applyNumberFormat="1" applyFont="1" applyBorder="1" applyAlignment="1">
      <alignment vertical="center" shrinkToFit="1"/>
    </xf>
    <xf numFmtId="211" fontId="24" fillId="0" borderId="129" xfId="0" applyNumberFormat="1" applyFont="1" applyBorder="1" applyAlignment="1">
      <alignment horizontal="left" vertical="center" shrinkToFit="1"/>
    </xf>
    <xf numFmtId="190" fontId="24" fillId="0" borderId="24" xfId="0" applyNumberFormat="1" applyFont="1" applyBorder="1" applyAlignment="1">
      <alignment horizontal="right" vertical="center"/>
    </xf>
    <xf numFmtId="190" fontId="24" fillId="0" borderId="25" xfId="0" applyNumberFormat="1" applyFont="1" applyBorder="1" applyAlignment="1">
      <alignment horizontal="right" vertical="center"/>
    </xf>
    <xf numFmtId="190" fontId="24" fillId="0" borderId="26" xfId="0" applyNumberFormat="1" applyFont="1" applyBorder="1" applyAlignment="1">
      <alignment horizontal="right" vertical="center"/>
    </xf>
    <xf numFmtId="0" fontId="24" fillId="0" borderId="24" xfId="0" applyFont="1" applyBorder="1" applyAlignment="1">
      <alignment horizontal="left" vertical="center" shrinkToFit="1"/>
    </xf>
    <xf numFmtId="0" fontId="24" fillId="0" borderId="25" xfId="0" applyFont="1" applyBorder="1" applyAlignment="1">
      <alignment horizontal="left" vertical="center" shrinkToFit="1"/>
    </xf>
    <xf numFmtId="0" fontId="24" fillId="0" borderId="26" xfId="0" applyFont="1" applyBorder="1" applyAlignment="1">
      <alignment horizontal="left" vertical="center" shrinkToFit="1"/>
    </xf>
    <xf numFmtId="0" fontId="24" fillId="0" borderId="148" xfId="0" applyFont="1" applyBorder="1" applyAlignment="1">
      <alignment horizontal="left" vertical="center" wrapText="1"/>
    </xf>
    <xf numFmtId="0" fontId="24" fillId="0" borderId="110" xfId="0" applyFont="1" applyBorder="1" applyAlignment="1">
      <alignment horizontal="left" vertical="center" wrapText="1"/>
    </xf>
    <xf numFmtId="0" fontId="24" fillId="0" borderId="111" xfId="0" applyFont="1" applyBorder="1" applyAlignment="1">
      <alignment horizontal="left" vertical="center" wrapText="1"/>
    </xf>
    <xf numFmtId="190" fontId="24" fillId="0" borderId="176" xfId="0" applyNumberFormat="1" applyFont="1" applyBorder="1" applyAlignment="1">
      <alignment horizontal="right" vertical="center"/>
    </xf>
    <xf numFmtId="190" fontId="24" fillId="0" borderId="177" xfId="0" applyNumberFormat="1" applyFont="1" applyBorder="1" applyAlignment="1">
      <alignment horizontal="right" vertical="center"/>
    </xf>
    <xf numFmtId="190" fontId="24" fillId="0" borderId="178" xfId="0" applyNumberFormat="1" applyFont="1" applyBorder="1" applyAlignment="1">
      <alignment horizontal="right" vertical="center"/>
    </xf>
    <xf numFmtId="0" fontId="24" fillId="0" borderId="176" xfId="0" applyFont="1" applyBorder="1" applyAlignment="1">
      <alignment horizontal="left" vertical="center" wrapText="1"/>
    </xf>
    <xf numFmtId="0" fontId="24" fillId="0" borderId="177" xfId="0" applyFont="1" applyBorder="1" applyAlignment="1">
      <alignment horizontal="left" vertical="center" wrapText="1"/>
    </xf>
    <xf numFmtId="0" fontId="24" fillId="0" borderId="178" xfId="0" applyFont="1" applyBorder="1" applyAlignment="1">
      <alignment horizontal="left" vertical="center" wrapText="1"/>
    </xf>
    <xf numFmtId="3" fontId="14" fillId="0" borderId="22" xfId="0" applyNumberFormat="1" applyFont="1" applyBorder="1" applyAlignment="1">
      <alignment vertical="center" shrinkToFit="1"/>
    </xf>
    <xf numFmtId="3" fontId="14" fillId="0" borderId="19" xfId="0" applyNumberFormat="1" applyFont="1" applyBorder="1" applyAlignment="1">
      <alignment vertical="center" shrinkToFit="1"/>
    </xf>
    <xf numFmtId="3" fontId="14" fillId="0" borderId="22" xfId="0" applyNumberFormat="1" applyFont="1" applyBorder="1" applyAlignment="1">
      <alignment vertical="center" wrapText="1"/>
    </xf>
    <xf numFmtId="3" fontId="14" fillId="0" borderId="22" xfId="0" applyNumberFormat="1" applyFont="1" applyBorder="1" applyAlignment="1">
      <alignment horizontal="right" vertical="center" shrinkToFit="1"/>
    </xf>
    <xf numFmtId="217" fontId="85" fillId="0" borderId="7" xfId="0" applyNumberFormat="1" applyFont="1" applyBorder="1" applyAlignment="1">
      <alignment horizontal="center" vertical="center" shrinkToFit="1"/>
    </xf>
    <xf numFmtId="0" fontId="18" fillId="14" borderId="129" xfId="0" applyFont="1" applyFill="1" applyBorder="1" applyAlignment="1">
      <alignment horizontal="right" vertical="center" shrinkToFit="1"/>
    </xf>
    <xf numFmtId="190" fontId="78" fillId="0" borderId="129" xfId="0" applyNumberFormat="1" applyFont="1" applyBorder="1" applyAlignment="1">
      <alignment vertical="center" shrinkToFit="1"/>
    </xf>
    <xf numFmtId="211" fontId="13" fillId="0" borderId="129" xfId="0" applyNumberFormat="1" applyFont="1" applyBorder="1" applyAlignment="1">
      <alignment horizontal="left" vertical="center" shrinkToFit="1"/>
    </xf>
    <xf numFmtId="0" fontId="7" fillId="0" borderId="0" xfId="0" applyFont="1" applyAlignment="1">
      <alignment horizontal="right" vertical="center"/>
    </xf>
    <xf numFmtId="214" fontId="7" fillId="0" borderId="0" xfId="0" applyNumberFormat="1" applyFont="1" applyAlignment="1">
      <alignment horizontal="left" vertical="center"/>
    </xf>
    <xf numFmtId="3" fontId="3" fillId="2" borderId="4" xfId="0" applyNumberFormat="1" applyFont="1" applyFill="1" applyBorder="1" applyAlignment="1">
      <alignment horizontal="center" vertical="center" shrinkToFit="1"/>
    </xf>
    <xf numFmtId="3" fontId="0" fillId="2" borderId="4" xfId="0" applyNumberFormat="1" applyFill="1" applyBorder="1" applyAlignment="1">
      <alignment horizontal="center" vertical="center" shrinkToFit="1"/>
    </xf>
    <xf numFmtId="3" fontId="78" fillId="0" borderId="2" xfId="0" applyNumberFormat="1" applyFont="1" applyBorder="1" applyAlignment="1">
      <alignment vertical="center" shrinkToFit="1"/>
    </xf>
    <xf numFmtId="3" fontId="78" fillId="0" borderId="57" xfId="0" applyNumberFormat="1" applyFont="1" applyBorder="1" applyAlignment="1">
      <alignment vertical="center" shrinkToFit="1"/>
    </xf>
    <xf numFmtId="3" fontId="78" fillId="0" borderId="58" xfId="0" applyNumberFormat="1" applyFont="1" applyBorder="1" applyAlignment="1">
      <alignment vertical="center" shrinkToFit="1"/>
    </xf>
    <xf numFmtId="3" fontId="78" fillId="0" borderId="14" xfId="0" applyNumberFormat="1" applyFont="1" applyBorder="1" applyAlignment="1">
      <alignment vertical="center" shrinkToFit="1"/>
    </xf>
    <xf numFmtId="3" fontId="78" fillId="0" borderId="60" xfId="0" applyNumberFormat="1" applyFont="1" applyBorder="1" applyAlignment="1">
      <alignment vertical="center" shrinkToFit="1"/>
    </xf>
    <xf numFmtId="3" fontId="78" fillId="0" borderId="70" xfId="0" applyNumberFormat="1" applyFont="1" applyBorder="1" applyAlignment="1">
      <alignment vertical="center" shrinkToFit="1"/>
    </xf>
    <xf numFmtId="3" fontId="3" fillId="2" borderId="3" xfId="0" applyNumberFormat="1" applyFont="1" applyFill="1" applyBorder="1" applyAlignment="1">
      <alignment horizontal="right" vertical="center" wrapText="1"/>
    </xf>
    <xf numFmtId="3" fontId="3" fillId="2" borderId="63" xfId="0" applyNumberFormat="1" applyFont="1" applyFill="1" applyBorder="1" applyAlignment="1">
      <alignment horizontal="right" vertical="center" wrapText="1"/>
    </xf>
    <xf numFmtId="3" fontId="3" fillId="2" borderId="103" xfId="0" applyNumberFormat="1" applyFont="1" applyFill="1" applyBorder="1" applyAlignment="1">
      <alignment horizontal="right" vertical="center" wrapText="1"/>
    </xf>
    <xf numFmtId="3" fontId="3" fillId="2" borderId="179" xfId="0" applyNumberFormat="1" applyFont="1" applyFill="1" applyBorder="1" applyAlignment="1">
      <alignment horizontal="right" vertical="center" wrapText="1"/>
    </xf>
    <xf numFmtId="3" fontId="3" fillId="2" borderId="180" xfId="0" applyNumberFormat="1" applyFont="1" applyFill="1" applyBorder="1" applyAlignment="1">
      <alignment horizontal="right" vertical="center" wrapText="1"/>
    </xf>
    <xf numFmtId="3" fontId="3" fillId="2" borderId="181" xfId="0" applyNumberFormat="1" applyFont="1" applyFill="1" applyBorder="1" applyAlignment="1">
      <alignment horizontal="right" vertical="center" wrapText="1"/>
    </xf>
    <xf numFmtId="3" fontId="79" fillId="0" borderId="3" xfId="0" applyNumberFormat="1" applyFont="1" applyBorder="1" applyAlignment="1">
      <alignment horizontal="right" vertical="center"/>
    </xf>
    <xf numFmtId="3" fontId="79" fillId="0" borderId="63" xfId="0" applyNumberFormat="1" applyFont="1" applyBorder="1" applyAlignment="1">
      <alignment horizontal="right" vertical="center"/>
    </xf>
    <xf numFmtId="3" fontId="79" fillId="0" borderId="64" xfId="0" applyNumberFormat="1" applyFont="1" applyBorder="1" applyAlignment="1">
      <alignment horizontal="right" vertical="center"/>
    </xf>
    <xf numFmtId="3" fontId="79" fillId="0" borderId="179" xfId="0" applyNumberFormat="1" applyFont="1" applyBorder="1" applyAlignment="1">
      <alignment horizontal="right" vertical="center"/>
    </xf>
    <xf numFmtId="3" fontId="79" fillId="0" borderId="180" xfId="0" applyNumberFormat="1" applyFont="1" applyBorder="1" applyAlignment="1">
      <alignment horizontal="right" vertical="center"/>
    </xf>
    <xf numFmtId="3" fontId="79" fillId="0" borderId="182" xfId="0" applyNumberFormat="1" applyFont="1" applyBorder="1" applyAlignment="1">
      <alignment horizontal="right" vertical="center"/>
    </xf>
    <xf numFmtId="3" fontId="78" fillId="0" borderId="62" xfId="0" applyNumberFormat="1" applyFont="1" applyBorder="1" applyAlignment="1">
      <alignment vertical="center" shrinkToFit="1"/>
    </xf>
    <xf numFmtId="3" fontId="78" fillId="0" borderId="63" xfId="0" applyNumberFormat="1" applyFont="1" applyBorder="1" applyAlignment="1">
      <alignment vertical="center" shrinkToFit="1"/>
    </xf>
    <xf numFmtId="3" fontId="78" fillId="0" borderId="64" xfId="0" applyNumberFormat="1" applyFont="1" applyBorder="1" applyAlignment="1">
      <alignment vertical="center" shrinkToFit="1"/>
    </xf>
    <xf numFmtId="3" fontId="78" fillId="0" borderId="183" xfId="0" applyNumberFormat="1" applyFont="1" applyBorder="1" applyAlignment="1">
      <alignment vertical="center" shrinkToFit="1"/>
    </xf>
    <xf numFmtId="3" fontId="78" fillId="0" borderId="180" xfId="0" applyNumberFormat="1" applyFont="1" applyBorder="1" applyAlignment="1">
      <alignment vertical="center" shrinkToFit="1"/>
    </xf>
    <xf numFmtId="3" fontId="78" fillId="0" borderId="182" xfId="0" applyNumberFormat="1" applyFont="1" applyBorder="1" applyAlignment="1">
      <alignment vertical="center" shrinkToFit="1"/>
    </xf>
    <xf numFmtId="3" fontId="24" fillId="0" borderId="171" xfId="0" applyNumberFormat="1" applyFont="1" applyBorder="1">
      <alignment vertical="center"/>
    </xf>
    <xf numFmtId="3" fontId="24" fillId="0" borderId="169" xfId="0" applyNumberFormat="1" applyFont="1" applyBorder="1">
      <alignment vertical="center"/>
    </xf>
    <xf numFmtId="3" fontId="24" fillId="0" borderId="172" xfId="0" applyNumberFormat="1" applyFont="1" applyBorder="1">
      <alignment vertical="center"/>
    </xf>
    <xf numFmtId="3" fontId="23" fillId="0" borderId="5" xfId="0" applyNumberFormat="1" applyFont="1" applyBorder="1">
      <alignment vertical="center"/>
    </xf>
    <xf numFmtId="3" fontId="23" fillId="0" borderId="0" xfId="0" applyNumberFormat="1" applyFont="1">
      <alignment vertical="center"/>
    </xf>
    <xf numFmtId="3" fontId="23" fillId="0" borderId="39" xfId="0" applyNumberFormat="1" applyFont="1" applyBorder="1">
      <alignment vertical="center"/>
    </xf>
    <xf numFmtId="3" fontId="23" fillId="0" borderId="0" xfId="0" applyNumberFormat="1" applyFont="1" applyAlignment="1">
      <alignment horizontal="left" vertical="center"/>
    </xf>
    <xf numFmtId="3" fontId="23" fillId="0" borderId="39" xfId="0" applyNumberFormat="1" applyFont="1" applyBorder="1" applyAlignment="1">
      <alignment horizontal="left" vertical="center"/>
    </xf>
    <xf numFmtId="3" fontId="14" fillId="2" borderId="31" xfId="0" applyNumberFormat="1" applyFont="1" applyFill="1" applyBorder="1" applyAlignment="1">
      <alignment horizontal="center" vertical="center"/>
    </xf>
    <xf numFmtId="0" fontId="0" fillId="0" borderId="21" xfId="0" applyBorder="1">
      <alignment vertical="center"/>
    </xf>
    <xf numFmtId="0" fontId="0" fillId="0" borderId="28" xfId="0" applyBorder="1">
      <alignment vertical="center"/>
    </xf>
    <xf numFmtId="0" fontId="19" fillId="0" borderId="0" xfId="0" applyFont="1" applyAlignment="1">
      <alignment vertical="top" wrapText="1"/>
    </xf>
    <xf numFmtId="0" fontId="46" fillId="0" borderId="0" xfId="0" applyFont="1">
      <alignment vertical="center"/>
    </xf>
    <xf numFmtId="183" fontId="46" fillId="0" borderId="0" xfId="0" applyNumberFormat="1" applyFont="1" applyAlignment="1">
      <alignment horizontal="right" vertical="center"/>
    </xf>
    <xf numFmtId="0" fontId="19" fillId="0" borderId="0" xfId="0" applyFont="1">
      <alignment vertical="center"/>
    </xf>
    <xf numFmtId="183" fontId="27" fillId="0" borderId="0" xfId="0" applyNumberFormat="1" applyFont="1" applyAlignment="1">
      <alignment horizontal="right" vertical="center"/>
    </xf>
    <xf numFmtId="3" fontId="3" fillId="2" borderId="16" xfId="0" applyNumberFormat="1" applyFont="1" applyFill="1" applyBorder="1" applyAlignment="1">
      <alignment horizontal="center" vertical="center"/>
    </xf>
    <xf numFmtId="3" fontId="3" fillId="2" borderId="71" xfId="0" applyNumberFormat="1" applyFont="1" applyFill="1" applyBorder="1" applyAlignment="1">
      <alignment horizontal="center" vertical="center"/>
    </xf>
    <xf numFmtId="3" fontId="3" fillId="2" borderId="109" xfId="0" applyNumberFormat="1" applyFont="1" applyFill="1" applyBorder="1" applyAlignment="1">
      <alignment horizontal="center" vertical="center"/>
    </xf>
    <xf numFmtId="3" fontId="79" fillId="0" borderId="4" xfId="0" applyNumberFormat="1" applyFont="1" applyBorder="1" applyAlignment="1">
      <alignment horizontal="right" vertical="center"/>
    </xf>
    <xf numFmtId="3" fontId="79" fillId="0" borderId="57" xfId="0" applyNumberFormat="1" applyFont="1" applyBorder="1" applyAlignment="1">
      <alignment horizontal="right" vertical="center"/>
    </xf>
    <xf numFmtId="3" fontId="79" fillId="0" borderId="58" xfId="0" applyNumberFormat="1" applyFont="1" applyBorder="1" applyAlignment="1">
      <alignment horizontal="right" vertical="center"/>
    </xf>
    <xf numFmtId="3" fontId="3" fillId="2" borderId="72" xfId="0" applyNumberFormat="1" applyFont="1" applyFill="1" applyBorder="1" applyAlignment="1">
      <alignment horizontal="center" vertical="center"/>
    </xf>
    <xf numFmtId="3" fontId="3" fillId="2" borderId="136" xfId="0" applyNumberFormat="1" applyFont="1" applyFill="1" applyBorder="1" applyAlignment="1">
      <alignment horizontal="center" vertical="center"/>
    </xf>
    <xf numFmtId="3" fontId="3" fillId="2" borderId="3" xfId="0" applyNumberFormat="1" applyFont="1" applyFill="1" applyBorder="1" applyAlignment="1">
      <alignment horizontal="center" vertical="center" shrinkToFit="1"/>
    </xf>
    <xf numFmtId="0" fontId="0" fillId="0" borderId="0" xfId="0">
      <alignment vertical="center"/>
    </xf>
    <xf numFmtId="58" fontId="19" fillId="0" borderId="0" xfId="0" applyNumberFormat="1" applyFont="1" applyAlignment="1">
      <alignment horizontal="center" vertical="center"/>
    </xf>
    <xf numFmtId="58" fontId="25" fillId="0" borderId="0" xfId="0" applyNumberFormat="1" applyFont="1" applyAlignment="1">
      <alignment horizontal="right" vertical="center"/>
    </xf>
    <xf numFmtId="0" fontId="43" fillId="0" borderId="0" xfId="0" applyFont="1">
      <alignment vertical="center"/>
    </xf>
    <xf numFmtId="58" fontId="19" fillId="0" borderId="0" xfId="0" applyNumberFormat="1" applyFont="1" applyAlignment="1">
      <alignment horizontal="right" vertical="center"/>
    </xf>
    <xf numFmtId="58" fontId="0" fillId="0" borderId="0" xfId="0" applyNumberFormat="1" applyAlignment="1">
      <alignment horizontal="right" vertical="center"/>
    </xf>
    <xf numFmtId="41" fontId="48" fillId="0" borderId="0" xfId="0" applyNumberFormat="1" applyFont="1">
      <alignment vertical="center"/>
    </xf>
    <xf numFmtId="0" fontId="19" fillId="0" borderId="0" xfId="0" applyFont="1" applyAlignment="1">
      <alignment horizontal="center" vertical="center"/>
    </xf>
    <xf numFmtId="0" fontId="0" fillId="0" borderId="0" xfId="0" applyAlignment="1">
      <alignment horizontal="center" vertical="center"/>
    </xf>
    <xf numFmtId="183" fontId="46" fillId="0" borderId="0" xfId="0" applyNumberFormat="1" applyFont="1" applyAlignment="1">
      <alignment horizontal="left" vertical="center"/>
    </xf>
    <xf numFmtId="0" fontId="19" fillId="0" borderId="0" xfId="0" applyFont="1" applyAlignment="1">
      <alignment horizontal="right" vertical="center"/>
    </xf>
    <xf numFmtId="183" fontId="0" fillId="0" borderId="0" xfId="0" applyNumberFormat="1" applyAlignment="1">
      <alignment horizontal="left" vertical="center"/>
    </xf>
    <xf numFmtId="183" fontId="3" fillId="0" borderId="0" xfId="0" applyNumberFormat="1" applyFont="1" applyAlignment="1">
      <alignment horizontal="left" vertical="center"/>
    </xf>
    <xf numFmtId="190" fontId="44" fillId="0" borderId="0" xfId="0" applyNumberFormat="1" applyFont="1">
      <alignment vertical="center"/>
    </xf>
    <xf numFmtId="58" fontId="19" fillId="0" borderId="0" xfId="0" applyNumberFormat="1" applyFont="1" applyAlignment="1">
      <alignment horizontal="left" vertical="center"/>
    </xf>
    <xf numFmtId="0" fontId="44" fillId="0" borderId="0" xfId="0" applyFont="1" applyAlignment="1">
      <alignment horizontal="center" vertical="center"/>
    </xf>
    <xf numFmtId="0" fontId="51" fillId="0" borderId="0" xfId="0" applyFont="1" applyAlignment="1">
      <alignment horizontal="left" vertical="top"/>
    </xf>
    <xf numFmtId="3" fontId="23" fillId="0" borderId="7" xfId="0" applyNumberFormat="1" applyFont="1" applyBorder="1" applyAlignment="1">
      <alignment horizontal="left" vertical="center"/>
    </xf>
    <xf numFmtId="3" fontId="23" fillId="0" borderId="55" xfId="0" applyNumberFormat="1" applyFont="1" applyBorder="1" applyAlignment="1">
      <alignment horizontal="left" vertical="center"/>
    </xf>
    <xf numFmtId="3" fontId="14" fillId="2" borderId="15" xfId="0" applyNumberFormat="1" applyFont="1" applyFill="1" applyBorder="1" applyAlignment="1">
      <alignment horizontal="center" vertical="center" wrapText="1"/>
    </xf>
    <xf numFmtId="3" fontId="3" fillId="2" borderId="66" xfId="0" applyNumberFormat="1" applyFont="1" applyFill="1" applyBorder="1" applyAlignment="1">
      <alignment horizontal="right" vertical="center" wrapText="1"/>
    </xf>
    <xf numFmtId="3" fontId="3" fillId="2" borderId="67" xfId="0" applyNumberFormat="1" applyFont="1" applyFill="1" applyBorder="1" applyAlignment="1">
      <alignment horizontal="right" vertical="center" wrapText="1"/>
    </xf>
    <xf numFmtId="3" fontId="3" fillId="2" borderId="68" xfId="0" applyNumberFormat="1" applyFont="1" applyFill="1" applyBorder="1" applyAlignment="1">
      <alignment horizontal="right" vertical="center" wrapText="1"/>
    </xf>
    <xf numFmtId="3" fontId="3" fillId="2" borderId="60" xfId="0" applyNumberFormat="1" applyFont="1" applyFill="1" applyBorder="1" applyAlignment="1">
      <alignment horizontal="right" vertical="center" wrapText="1"/>
    </xf>
    <xf numFmtId="3" fontId="3" fillId="2" borderId="61" xfId="0" applyNumberFormat="1" applyFont="1" applyFill="1" applyBorder="1" applyAlignment="1">
      <alignment horizontal="right" vertical="center" wrapText="1"/>
    </xf>
    <xf numFmtId="3" fontId="3" fillId="2" borderId="169" xfId="0" applyNumberFormat="1" applyFont="1" applyFill="1" applyBorder="1" applyAlignment="1">
      <alignment horizontal="right" vertical="center" shrinkToFit="1"/>
    </xf>
    <xf numFmtId="3" fontId="3" fillId="2" borderId="172" xfId="0" applyNumberFormat="1" applyFont="1" applyFill="1" applyBorder="1" applyAlignment="1">
      <alignment horizontal="right" vertical="center" shrinkToFit="1"/>
    </xf>
    <xf numFmtId="3" fontId="3" fillId="2" borderId="6" xfId="0" applyNumberFormat="1" applyFont="1" applyFill="1" applyBorder="1" applyAlignment="1">
      <alignment horizontal="right" vertical="center" shrinkToFit="1"/>
    </xf>
    <xf numFmtId="3" fontId="3" fillId="2" borderId="7" xfId="0" applyNumberFormat="1" applyFont="1" applyFill="1" applyBorder="1" applyAlignment="1">
      <alignment horizontal="right" vertical="center" shrinkToFit="1"/>
    </xf>
    <xf numFmtId="3" fontId="3" fillId="2" borderId="55" xfId="0" applyNumberFormat="1" applyFont="1" applyFill="1" applyBorder="1" applyAlignment="1">
      <alignment horizontal="right" vertical="center" shrinkToFit="1"/>
    </xf>
    <xf numFmtId="3" fontId="80" fillId="0" borderId="171" xfId="0" applyNumberFormat="1" applyFont="1" applyBorder="1" applyAlignment="1">
      <alignment horizontal="right" vertical="center" shrinkToFit="1"/>
    </xf>
    <xf numFmtId="3" fontId="80" fillId="0" borderId="169" xfId="0" applyNumberFormat="1" applyFont="1" applyBorder="1" applyAlignment="1">
      <alignment horizontal="right" vertical="center" shrinkToFit="1"/>
    </xf>
    <xf numFmtId="3" fontId="80" fillId="0" borderId="172" xfId="0" applyNumberFormat="1" applyFont="1" applyBorder="1" applyAlignment="1">
      <alignment horizontal="right" vertical="center" shrinkToFit="1"/>
    </xf>
    <xf numFmtId="3" fontId="80" fillId="0" borderId="6" xfId="0" applyNumberFormat="1" applyFont="1" applyBorder="1" applyAlignment="1">
      <alignment horizontal="right" vertical="center" shrinkToFit="1"/>
    </xf>
    <xf numFmtId="3" fontId="80" fillId="0" borderId="7" xfId="0" applyNumberFormat="1" applyFont="1" applyBorder="1" applyAlignment="1">
      <alignment horizontal="right" vertical="center" shrinkToFit="1"/>
    </xf>
    <xf numFmtId="3" fontId="80" fillId="0" borderId="55" xfId="0" applyNumberFormat="1" applyFont="1" applyBorder="1" applyAlignment="1">
      <alignment horizontal="right" vertical="center" shrinkToFit="1"/>
    </xf>
    <xf numFmtId="3" fontId="79" fillId="14" borderId="170" xfId="0" applyNumberFormat="1" applyFont="1" applyFill="1" applyBorder="1" applyAlignment="1">
      <alignment horizontal="right" vertical="center" shrinkToFit="1"/>
    </xf>
    <xf numFmtId="3" fontId="79" fillId="14" borderId="27" xfId="0" applyNumberFormat="1" applyFont="1" applyFill="1" applyBorder="1" applyAlignment="1">
      <alignment horizontal="right" vertical="center" shrinkToFit="1"/>
    </xf>
    <xf numFmtId="3" fontId="79" fillId="0" borderId="170" xfId="0" applyNumberFormat="1" applyFont="1" applyBorder="1" applyAlignment="1">
      <alignment vertical="center" shrinkToFit="1"/>
    </xf>
    <xf numFmtId="3" fontId="79" fillId="0" borderId="27" xfId="0" applyNumberFormat="1" applyFont="1" applyBorder="1" applyAlignment="1">
      <alignment vertical="center" shrinkToFit="1"/>
    </xf>
    <xf numFmtId="3" fontId="14" fillId="0" borderId="31" xfId="0" applyNumberFormat="1" applyFont="1" applyBorder="1" applyAlignment="1">
      <alignment vertical="center" shrinkToFit="1"/>
    </xf>
    <xf numFmtId="3" fontId="14" fillId="0" borderId="21" xfId="0" applyNumberFormat="1" applyFont="1" applyBorder="1" applyAlignment="1">
      <alignment vertical="center" shrinkToFit="1"/>
    </xf>
    <xf numFmtId="3" fontId="14" fillId="0" borderId="28" xfId="0" applyNumberFormat="1" applyFont="1" applyBorder="1" applyAlignment="1">
      <alignment vertical="center" shrinkToFit="1"/>
    </xf>
    <xf numFmtId="3" fontId="14" fillId="0" borderId="15" xfId="0" applyNumberFormat="1" applyFont="1" applyBorder="1" applyAlignment="1">
      <alignment horizontal="center" vertical="center" shrinkToFit="1"/>
    </xf>
    <xf numFmtId="3" fontId="14" fillId="0" borderId="13" xfId="0" applyNumberFormat="1" applyFont="1" applyBorder="1" applyAlignment="1">
      <alignment vertical="center" shrinkToFit="1"/>
    </xf>
    <xf numFmtId="3" fontId="14" fillId="0" borderId="132" xfId="0" applyNumberFormat="1" applyFont="1" applyBorder="1" applyAlignment="1">
      <alignment vertical="center" wrapText="1" shrinkToFit="1"/>
    </xf>
    <xf numFmtId="3" fontId="14" fillId="0" borderId="131" xfId="0" applyNumberFormat="1" applyFont="1" applyBorder="1" applyAlignment="1">
      <alignment vertical="center" wrapText="1" shrinkToFit="1"/>
    </xf>
    <xf numFmtId="3" fontId="14" fillId="0" borderId="130" xfId="0" applyNumberFormat="1" applyFont="1" applyBorder="1" applyAlignment="1">
      <alignment vertical="center" wrapText="1" shrinkToFit="1"/>
    </xf>
    <xf numFmtId="3" fontId="14" fillId="0" borderId="13" xfId="0" applyNumberFormat="1" applyFont="1" applyBorder="1" applyAlignment="1">
      <alignment vertical="center" wrapText="1" shrinkToFit="1"/>
    </xf>
    <xf numFmtId="0" fontId="19" fillId="0" borderId="0" xfId="0" applyFont="1" applyAlignment="1">
      <alignment horizontal="left" vertical="center"/>
    </xf>
    <xf numFmtId="201" fontId="19" fillId="0" borderId="0" xfId="0" applyNumberFormat="1" applyFont="1" applyAlignment="1">
      <alignment horizontal="left" vertical="center"/>
    </xf>
    <xf numFmtId="198" fontId="25" fillId="0" borderId="0" xfId="0" applyNumberFormat="1" applyFont="1" applyAlignment="1">
      <alignment horizontal="left" vertical="center"/>
    </xf>
    <xf numFmtId="183" fontId="19" fillId="0" borderId="0" xfId="0" applyNumberFormat="1" applyFont="1" applyAlignment="1">
      <alignment horizontal="left" vertical="center"/>
    </xf>
    <xf numFmtId="3" fontId="14" fillId="0" borderId="125" xfId="0" applyNumberFormat="1" applyFont="1" applyBorder="1" applyAlignment="1">
      <alignment horizontal="right" vertical="center" wrapText="1" shrinkToFit="1"/>
    </xf>
    <xf numFmtId="3" fontId="14" fillId="0" borderId="25" xfId="0" applyNumberFormat="1" applyFont="1" applyBorder="1" applyAlignment="1">
      <alignment horizontal="right" vertical="center" wrapText="1" shrinkToFit="1"/>
    </xf>
    <xf numFmtId="3" fontId="14" fillId="0" borderId="26" xfId="0" applyNumberFormat="1" applyFont="1" applyBorder="1" applyAlignment="1">
      <alignment horizontal="right" vertical="center" wrapText="1" shrinkToFit="1"/>
    </xf>
    <xf numFmtId="3" fontId="14" fillId="0" borderId="109" xfId="0" applyNumberFormat="1" applyFont="1" applyBorder="1" applyAlignment="1">
      <alignment horizontal="left" vertical="center" shrinkToFit="1"/>
    </xf>
    <xf numFmtId="3" fontId="14" fillId="0" borderId="22" xfId="0" applyNumberFormat="1" applyFont="1" applyBorder="1" applyAlignment="1">
      <alignment horizontal="left" vertical="center" shrinkToFit="1"/>
    </xf>
    <xf numFmtId="3" fontId="14" fillId="0" borderId="19" xfId="0" applyNumberFormat="1" applyFont="1" applyBorder="1" applyAlignment="1">
      <alignment horizontal="left" vertical="center" shrinkToFit="1"/>
    </xf>
    <xf numFmtId="3" fontId="14" fillId="0" borderId="6" xfId="0" applyNumberFormat="1" applyFont="1" applyBorder="1" applyAlignment="1">
      <alignment vertical="top" wrapText="1" shrinkToFit="1"/>
    </xf>
    <xf numFmtId="3" fontId="14" fillId="0" borderId="7" xfId="0" applyNumberFormat="1" applyFont="1" applyBorder="1" applyAlignment="1">
      <alignment vertical="top" shrinkToFit="1"/>
    </xf>
    <xf numFmtId="3" fontId="14" fillId="0" borderId="55" xfId="0" applyNumberFormat="1" applyFont="1" applyBorder="1" applyAlignment="1">
      <alignment vertical="top" shrinkToFit="1"/>
    </xf>
    <xf numFmtId="181" fontId="14" fillId="0" borderId="132" xfId="0" applyNumberFormat="1" applyFont="1" applyBorder="1" applyAlignment="1">
      <alignment horizontal="right" vertical="center" wrapText="1"/>
    </xf>
    <xf numFmtId="181" fontId="14" fillId="0" borderId="131" xfId="0" applyNumberFormat="1" applyFont="1" applyBorder="1" applyAlignment="1">
      <alignment horizontal="right" vertical="center" wrapText="1"/>
    </xf>
    <xf numFmtId="181" fontId="14" fillId="0" borderId="130" xfId="0" applyNumberFormat="1" applyFont="1" applyBorder="1" applyAlignment="1">
      <alignment horizontal="right" vertical="center" wrapText="1"/>
    </xf>
    <xf numFmtId="3" fontId="14" fillId="0" borderId="20" xfId="0" applyNumberFormat="1" applyFont="1" applyBorder="1" applyAlignment="1">
      <alignment vertical="center" shrinkToFit="1"/>
    </xf>
    <xf numFmtId="195" fontId="14" fillId="0" borderId="73" xfId="0" applyNumberFormat="1" applyFont="1" applyBorder="1" applyAlignment="1">
      <alignment horizontal="right" vertical="center"/>
    </xf>
    <xf numFmtId="195" fontId="14" fillId="0" borderId="74" xfId="0" applyNumberFormat="1" applyFont="1" applyBorder="1" applyAlignment="1">
      <alignment horizontal="right" vertical="center"/>
    </xf>
    <xf numFmtId="195" fontId="14" fillId="0" borderId="75" xfId="0" applyNumberFormat="1" applyFont="1" applyBorder="1" applyAlignment="1">
      <alignment horizontal="right" vertical="center"/>
    </xf>
    <xf numFmtId="3" fontId="14" fillId="2" borderId="21" xfId="0" applyNumberFormat="1" applyFont="1" applyFill="1" applyBorder="1" applyAlignment="1">
      <alignment horizontal="center" vertical="center"/>
    </xf>
    <xf numFmtId="3" fontId="14" fillId="2" borderId="18" xfId="0" applyNumberFormat="1" applyFont="1" applyFill="1" applyBorder="1" applyAlignment="1">
      <alignment horizontal="center" vertical="center"/>
    </xf>
    <xf numFmtId="0" fontId="18" fillId="14" borderId="132" xfId="0" applyFont="1" applyFill="1" applyBorder="1">
      <alignment vertical="center"/>
    </xf>
    <xf numFmtId="0" fontId="18" fillId="14" borderId="131" xfId="0" applyFont="1" applyFill="1" applyBorder="1">
      <alignment vertical="center"/>
    </xf>
    <xf numFmtId="0" fontId="18" fillId="14" borderId="130" xfId="0" applyFont="1" applyFill="1" applyBorder="1">
      <alignment vertical="center"/>
    </xf>
    <xf numFmtId="190" fontId="18" fillId="14" borderId="132" xfId="0" applyNumberFormat="1" applyFont="1" applyFill="1" applyBorder="1" applyAlignment="1">
      <alignment horizontal="center" vertical="center" wrapText="1"/>
    </xf>
    <xf numFmtId="190" fontId="18" fillId="14" borderId="131" xfId="0" applyNumberFormat="1" applyFont="1" applyFill="1" applyBorder="1" applyAlignment="1">
      <alignment horizontal="center" vertical="center"/>
    </xf>
    <xf numFmtId="190" fontId="18" fillId="14" borderId="130" xfId="0" applyNumberFormat="1" applyFont="1" applyFill="1" applyBorder="1" applyAlignment="1">
      <alignment horizontal="center" vertical="center"/>
    </xf>
    <xf numFmtId="0" fontId="18" fillId="14" borderId="132" xfId="0" applyFont="1" applyFill="1" applyBorder="1" applyAlignment="1">
      <alignment horizontal="center" vertical="center" wrapText="1"/>
    </xf>
    <xf numFmtId="0" fontId="18" fillId="14" borderId="131" xfId="0" applyFont="1" applyFill="1" applyBorder="1" applyAlignment="1">
      <alignment horizontal="center" vertical="center" wrapText="1"/>
    </xf>
    <xf numFmtId="0" fontId="18" fillId="14" borderId="130" xfId="0" applyFont="1" applyFill="1" applyBorder="1" applyAlignment="1">
      <alignment horizontal="center" vertical="center" wrapText="1"/>
    </xf>
    <xf numFmtId="220" fontId="24" fillId="0" borderId="24" xfId="0" applyNumberFormat="1" applyFont="1" applyBorder="1" applyAlignment="1">
      <alignment horizontal="right" vertical="center"/>
    </xf>
    <xf numFmtId="220" fontId="24" fillId="0" borderId="25" xfId="0" applyNumberFormat="1" applyFont="1" applyBorder="1" applyAlignment="1">
      <alignment horizontal="right" vertical="center"/>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7" fillId="0" borderId="0" xfId="0" applyFont="1" applyAlignment="1">
      <alignment horizontal="left" vertical="top"/>
    </xf>
    <xf numFmtId="0" fontId="19" fillId="2" borderId="171" xfId="0" applyFont="1" applyFill="1" applyBorder="1" applyAlignment="1">
      <alignment horizontal="right" vertical="center" wrapText="1" indent="1" shrinkToFit="1"/>
    </xf>
    <xf numFmtId="0" fontId="19" fillId="2" borderId="169" xfId="0" applyFont="1" applyFill="1" applyBorder="1" applyAlignment="1">
      <alignment horizontal="right" vertical="center" indent="1" shrinkToFit="1"/>
    </xf>
    <xf numFmtId="0" fontId="19" fillId="2" borderId="172" xfId="0" applyFont="1" applyFill="1" applyBorder="1" applyAlignment="1">
      <alignment horizontal="right" vertical="center" indent="1" shrinkToFit="1"/>
    </xf>
    <xf numFmtId="0" fontId="19" fillId="2" borderId="119" xfId="0" applyFont="1" applyFill="1" applyBorder="1" applyAlignment="1">
      <alignment horizontal="right" vertical="center" indent="1" shrinkToFit="1"/>
    </xf>
    <xf numFmtId="0" fontId="19" fillId="2" borderId="32" xfId="0" applyFont="1" applyFill="1" applyBorder="1" applyAlignment="1">
      <alignment horizontal="right" vertical="center" indent="1" shrinkToFit="1"/>
    </xf>
    <xf numFmtId="0" fontId="19" fillId="2" borderId="120" xfId="0" applyFont="1" applyFill="1" applyBorder="1" applyAlignment="1">
      <alignment horizontal="right" vertical="center" indent="1" shrinkToFit="1"/>
    </xf>
    <xf numFmtId="0" fontId="19" fillId="2" borderId="51" xfId="0" applyFont="1" applyFill="1" applyBorder="1" applyAlignment="1">
      <alignment horizontal="right" vertical="center" indent="1"/>
    </xf>
    <xf numFmtId="0" fontId="0" fillId="2" borderId="50" xfId="0" applyFill="1" applyBorder="1">
      <alignment vertical="center"/>
    </xf>
    <xf numFmtId="0" fontId="0" fillId="2" borderId="124" xfId="0" applyFill="1" applyBorder="1">
      <alignment vertical="center"/>
    </xf>
    <xf numFmtId="0" fontId="0" fillId="2" borderId="8" xfId="0" applyFill="1" applyBorder="1">
      <alignment vertical="center"/>
    </xf>
    <xf numFmtId="0" fontId="0" fillId="2" borderId="0" xfId="0" applyFill="1">
      <alignment vertical="center"/>
    </xf>
    <xf numFmtId="0" fontId="0" fillId="2" borderId="39" xfId="0" applyFill="1" applyBorder="1">
      <alignment vertical="center"/>
    </xf>
    <xf numFmtId="5" fontId="11" fillId="0" borderId="121" xfId="0" applyNumberFormat="1" applyFont="1" applyBorder="1">
      <alignment vertical="center"/>
    </xf>
    <xf numFmtId="5" fontId="11" fillId="0" borderId="50" xfId="0" applyNumberFormat="1" applyFont="1" applyBorder="1">
      <alignment vertical="center"/>
    </xf>
    <xf numFmtId="5" fontId="11" fillId="0" borderId="5" xfId="0" applyNumberFormat="1" applyFont="1" applyBorder="1">
      <alignment vertical="center"/>
    </xf>
    <xf numFmtId="5" fontId="11" fillId="0" borderId="0" xfId="0" applyNumberFormat="1" applyFont="1">
      <alignment vertical="center"/>
    </xf>
    <xf numFmtId="5" fontId="6" fillId="0" borderId="121" xfId="0" applyNumberFormat="1" applyFont="1" applyBorder="1">
      <alignment vertical="center"/>
    </xf>
    <xf numFmtId="5" fontId="6" fillId="0" borderId="50" xfId="0" applyNumberFormat="1" applyFont="1" applyBorder="1">
      <alignment vertical="center"/>
    </xf>
    <xf numFmtId="5" fontId="6" fillId="0" borderId="54" xfId="0" applyNumberFormat="1" applyFont="1" applyBorder="1">
      <alignment vertical="center"/>
    </xf>
    <xf numFmtId="5" fontId="6" fillId="0" borderId="6" xfId="0" applyNumberFormat="1" applyFont="1" applyBorder="1">
      <alignment vertical="center"/>
    </xf>
    <xf numFmtId="5" fontId="6" fillId="0" borderId="7" xfId="0" applyNumberFormat="1" applyFont="1" applyBorder="1">
      <alignment vertical="center"/>
    </xf>
    <xf numFmtId="5" fontId="6" fillId="0" borderId="123" xfId="0" applyNumberFormat="1" applyFont="1" applyBorder="1">
      <alignment vertical="center"/>
    </xf>
    <xf numFmtId="5" fontId="11" fillId="0" borderId="31" xfId="0" applyNumberFormat="1" applyFont="1" applyBorder="1">
      <alignment vertical="center"/>
    </xf>
    <xf numFmtId="5" fontId="11" fillId="0" borderId="21" xfId="0" applyNumberFormat="1" applyFont="1" applyBorder="1">
      <alignment vertical="center"/>
    </xf>
    <xf numFmtId="5" fontId="11" fillId="0" borderId="28" xfId="0" applyNumberFormat="1" applyFont="1" applyBorder="1">
      <alignment vertical="center"/>
    </xf>
    <xf numFmtId="5" fontId="11" fillId="0" borderId="119" xfId="0" applyNumberFormat="1" applyFont="1" applyBorder="1">
      <alignment vertical="center"/>
    </xf>
    <xf numFmtId="5" fontId="11" fillId="0" borderId="32" xfId="0" applyNumberFormat="1" applyFont="1" applyBorder="1">
      <alignment vertical="center"/>
    </xf>
    <xf numFmtId="5" fontId="11" fillId="0" borderId="120" xfId="0" applyNumberFormat="1" applyFont="1" applyBorder="1">
      <alignment vertical="center"/>
    </xf>
    <xf numFmtId="5" fontId="6" fillId="0" borderId="31" xfId="0" applyNumberFormat="1" applyFont="1" applyBorder="1">
      <alignment vertical="center"/>
    </xf>
    <xf numFmtId="5" fontId="6" fillId="0" borderId="21" xfId="0" applyNumberFormat="1" applyFont="1" applyBorder="1">
      <alignment vertical="center"/>
    </xf>
    <xf numFmtId="5" fontId="6" fillId="0" borderId="122" xfId="0" applyNumberFormat="1" applyFont="1" applyBorder="1">
      <alignment vertical="center"/>
    </xf>
    <xf numFmtId="5" fontId="6" fillId="0" borderId="119" xfId="0" applyNumberFormat="1" applyFont="1" applyBorder="1">
      <alignment vertical="center"/>
    </xf>
    <xf numFmtId="5" fontId="6" fillId="0" borderId="32" xfId="0" applyNumberFormat="1" applyFont="1" applyBorder="1">
      <alignment vertical="center"/>
    </xf>
    <xf numFmtId="5" fontId="6" fillId="0" borderId="52" xfId="0" applyNumberFormat="1" applyFont="1" applyBorder="1">
      <alignment vertical="center"/>
    </xf>
    <xf numFmtId="0" fontId="4" fillId="2" borderId="53" xfId="0" applyFont="1" applyFill="1" applyBorder="1" applyAlignment="1">
      <alignment horizontal="right" vertical="center" shrinkToFit="1"/>
    </xf>
    <xf numFmtId="0" fontId="4" fillId="2" borderId="32" xfId="0" applyFont="1" applyFill="1" applyBorder="1" applyAlignment="1">
      <alignment horizontal="right" vertical="center" shrinkToFit="1"/>
    </xf>
    <xf numFmtId="3" fontId="4" fillId="2" borderId="4" xfId="0" applyNumberFormat="1" applyFont="1" applyFill="1" applyBorder="1" applyAlignment="1">
      <alignment horizontal="center" vertical="center" shrinkToFit="1"/>
    </xf>
    <xf numFmtId="3" fontId="4" fillId="2" borderId="57" xfId="0" applyNumberFormat="1" applyFont="1" applyFill="1" applyBorder="1" applyAlignment="1">
      <alignment vertical="center" wrapText="1"/>
    </xf>
    <xf numFmtId="3" fontId="4" fillId="2" borderId="59" xfId="0" applyNumberFormat="1" applyFont="1" applyFill="1" applyBorder="1" applyAlignment="1">
      <alignment vertical="center" wrapText="1"/>
    </xf>
    <xf numFmtId="3" fontId="80" fillId="0" borderId="4" xfId="0" applyNumberFormat="1" applyFont="1" applyBorder="1" applyAlignment="1">
      <alignment horizontal="right" vertical="center"/>
    </xf>
    <xf numFmtId="3" fontId="80" fillId="0" borderId="57" xfId="0" applyNumberFormat="1" applyFont="1" applyBorder="1" applyAlignment="1">
      <alignment horizontal="right" vertical="center"/>
    </xf>
    <xf numFmtId="3" fontId="80" fillId="0" borderId="58" xfId="0" applyNumberFormat="1" applyFont="1" applyBorder="1" applyAlignment="1">
      <alignment horizontal="right" vertical="center"/>
    </xf>
    <xf numFmtId="3" fontId="81" fillId="0" borderId="2" xfId="0" applyNumberFormat="1" applyFont="1" applyBorder="1" applyAlignment="1">
      <alignment vertical="center" shrinkToFit="1"/>
    </xf>
    <xf numFmtId="3" fontId="81" fillId="0" borderId="57" xfId="0" applyNumberFormat="1" applyFont="1" applyBorder="1" applyAlignment="1">
      <alignment vertical="center" shrinkToFit="1"/>
    </xf>
    <xf numFmtId="3" fontId="81" fillId="0" borderId="58" xfId="0" applyNumberFormat="1" applyFont="1" applyBorder="1" applyAlignment="1">
      <alignment vertical="center" shrinkToFit="1"/>
    </xf>
    <xf numFmtId="3" fontId="4" fillId="2" borderId="3" xfId="0" applyNumberFormat="1" applyFont="1" applyFill="1" applyBorder="1" applyAlignment="1">
      <alignment horizontal="center" vertical="center" shrinkToFit="1"/>
    </xf>
    <xf numFmtId="3" fontId="4" fillId="2" borderId="63" xfId="0" applyNumberFormat="1" applyFont="1" applyFill="1" applyBorder="1" applyAlignment="1">
      <alignment vertical="center" wrapText="1"/>
    </xf>
    <xf numFmtId="3" fontId="4" fillId="2" borderId="103" xfId="0" applyNumberFormat="1" applyFont="1" applyFill="1" applyBorder="1" applyAlignment="1">
      <alignment vertical="center" wrapText="1"/>
    </xf>
    <xf numFmtId="3" fontId="80" fillId="0" borderId="3" xfId="0" applyNumberFormat="1" applyFont="1" applyBorder="1" applyAlignment="1">
      <alignment horizontal="right" vertical="center"/>
    </xf>
    <xf numFmtId="3" fontId="80" fillId="0" borderId="63" xfId="0" applyNumberFormat="1" applyFont="1" applyBorder="1" applyAlignment="1">
      <alignment horizontal="right" vertical="center"/>
    </xf>
    <xf numFmtId="3" fontId="80" fillId="0" borderId="64" xfId="0" applyNumberFormat="1" applyFont="1" applyBorder="1" applyAlignment="1">
      <alignment horizontal="right" vertical="center"/>
    </xf>
    <xf numFmtId="3" fontId="81" fillId="0" borderId="62" xfId="0" applyNumberFormat="1" applyFont="1" applyBorder="1" applyAlignment="1">
      <alignment vertical="center" shrinkToFit="1"/>
    </xf>
    <xf numFmtId="3" fontId="81" fillId="0" borderId="63" xfId="0" applyNumberFormat="1" applyFont="1" applyBorder="1" applyAlignment="1">
      <alignment vertical="center" shrinkToFit="1"/>
    </xf>
    <xf numFmtId="3" fontId="81" fillId="0" borderId="64" xfId="0" applyNumberFormat="1" applyFont="1" applyBorder="1" applyAlignment="1">
      <alignment vertical="center" shrinkToFit="1"/>
    </xf>
    <xf numFmtId="3" fontId="96" fillId="2" borderId="57" xfId="0" applyNumberFormat="1" applyFont="1" applyFill="1" applyBorder="1" applyAlignment="1">
      <alignment vertical="center" wrapText="1"/>
    </xf>
    <xf numFmtId="3" fontId="96" fillId="2" borderId="59" xfId="0" applyNumberFormat="1" applyFont="1" applyFill="1" applyBorder="1" applyAlignment="1">
      <alignment vertical="center" wrapText="1"/>
    </xf>
    <xf numFmtId="3" fontId="4" fillId="2" borderId="82" xfId="0" applyNumberFormat="1" applyFont="1" applyFill="1" applyBorder="1" applyAlignment="1">
      <alignment horizontal="center" vertical="center" shrinkToFit="1"/>
    </xf>
    <xf numFmtId="3" fontId="4" fillId="2" borderId="83" xfId="0" applyNumberFormat="1" applyFont="1" applyFill="1" applyBorder="1" applyAlignment="1">
      <alignment vertical="center" wrapText="1"/>
    </xf>
    <xf numFmtId="3" fontId="4" fillId="2" borderId="84" xfId="0" applyNumberFormat="1" applyFont="1" applyFill="1" applyBorder="1" applyAlignment="1">
      <alignment vertical="center" wrapText="1"/>
    </xf>
    <xf numFmtId="3" fontId="80" fillId="0" borderId="82" xfId="0" applyNumberFormat="1" applyFont="1" applyBorder="1" applyAlignment="1">
      <alignment horizontal="right" vertical="center"/>
    </xf>
    <xf numFmtId="3" fontId="80" fillId="0" borderId="83" xfId="0" applyNumberFormat="1" applyFont="1" applyBorder="1" applyAlignment="1">
      <alignment horizontal="right" vertical="center"/>
    </xf>
    <xf numFmtId="3" fontId="80" fillId="0" borderId="86" xfId="0" applyNumberFormat="1" applyFont="1" applyBorder="1" applyAlignment="1">
      <alignment horizontal="right" vertical="center"/>
    </xf>
    <xf numFmtId="3" fontId="81" fillId="0" borderId="85" xfId="0" applyNumberFormat="1" applyFont="1" applyBorder="1" applyAlignment="1">
      <alignment vertical="center" shrinkToFit="1"/>
    </xf>
    <xf numFmtId="3" fontId="81" fillId="0" borderId="83" xfId="0" applyNumberFormat="1" applyFont="1" applyBorder="1" applyAlignment="1">
      <alignment vertical="center" shrinkToFit="1"/>
    </xf>
    <xf numFmtId="3" fontId="81" fillId="0" borderId="86" xfId="0" applyNumberFormat="1" applyFont="1" applyBorder="1" applyAlignment="1">
      <alignment vertical="center" shrinkToFit="1"/>
    </xf>
    <xf numFmtId="3" fontId="80" fillId="0" borderId="65" xfId="0" applyNumberFormat="1" applyFont="1" applyBorder="1" applyAlignment="1">
      <alignment horizontal="right" vertical="center"/>
    </xf>
    <xf numFmtId="3" fontId="80" fillId="0" borderId="66" xfId="0" applyNumberFormat="1" applyFont="1" applyBorder="1" applyAlignment="1">
      <alignment horizontal="right" vertical="center"/>
    </xf>
    <xf numFmtId="3" fontId="80" fillId="0" borderId="69" xfId="0" applyNumberFormat="1" applyFont="1" applyBorder="1" applyAlignment="1">
      <alignment horizontal="right" vertical="center"/>
    </xf>
    <xf numFmtId="3" fontId="80" fillId="0" borderId="68" xfId="0" applyNumberFormat="1" applyFont="1" applyBorder="1" applyAlignment="1">
      <alignment horizontal="right" vertical="center"/>
    </xf>
    <xf numFmtId="3" fontId="80" fillId="0" borderId="60" xfId="0" applyNumberFormat="1" applyFont="1" applyBorder="1" applyAlignment="1">
      <alignment horizontal="right" vertical="center"/>
    </xf>
    <xf numFmtId="3" fontId="80" fillId="0" borderId="70" xfId="0" applyNumberFormat="1" applyFont="1" applyBorder="1" applyAlignment="1">
      <alignment horizontal="right" vertical="center"/>
    </xf>
    <xf numFmtId="3" fontId="81" fillId="0" borderId="1" xfId="0" applyNumberFormat="1" applyFont="1" applyBorder="1" applyAlignment="1">
      <alignment vertical="center" shrinkToFit="1"/>
    </xf>
    <xf numFmtId="3" fontId="81" fillId="0" borderId="66" xfId="0" applyNumberFormat="1" applyFont="1" applyBorder="1" applyAlignment="1">
      <alignment vertical="center" shrinkToFit="1"/>
    </xf>
    <xf numFmtId="3" fontId="81" fillId="0" borderId="69" xfId="0" applyNumberFormat="1" applyFont="1" applyBorder="1" applyAlignment="1">
      <alignment vertical="center" shrinkToFit="1"/>
    </xf>
    <xf numFmtId="3" fontId="81" fillId="0" borderId="14" xfId="0" applyNumberFormat="1" applyFont="1" applyBorder="1" applyAlignment="1">
      <alignment vertical="center" shrinkToFit="1"/>
    </xf>
    <xf numFmtId="3" fontId="81" fillId="0" borderId="60" xfId="0" applyNumberFormat="1" applyFont="1" applyBorder="1" applyAlignment="1">
      <alignment vertical="center" shrinkToFit="1"/>
    </xf>
    <xf numFmtId="3" fontId="81" fillId="0" borderId="70" xfId="0" applyNumberFormat="1" applyFont="1" applyBorder="1" applyAlignment="1">
      <alignment vertical="center" shrinkToFit="1"/>
    </xf>
    <xf numFmtId="3" fontId="80" fillId="0" borderId="31" xfId="0" applyNumberFormat="1" applyFont="1" applyBorder="1" applyAlignment="1">
      <alignment horizontal="right" vertical="center"/>
    </xf>
    <xf numFmtId="3" fontId="80" fillId="0" borderId="21" xfId="0" applyNumberFormat="1" applyFont="1" applyBorder="1" applyAlignment="1">
      <alignment horizontal="right" vertical="center"/>
    </xf>
    <xf numFmtId="3" fontId="80" fillId="0" borderId="28" xfId="0" applyNumberFormat="1" applyFont="1" applyBorder="1" applyAlignment="1">
      <alignment horizontal="right" vertical="center"/>
    </xf>
    <xf numFmtId="3" fontId="80" fillId="0" borderId="6" xfId="0" applyNumberFormat="1" applyFont="1" applyBorder="1" applyAlignment="1">
      <alignment horizontal="right" vertical="center"/>
    </xf>
    <xf numFmtId="3" fontId="80" fillId="0" borderId="7" xfId="0" applyNumberFormat="1" applyFont="1" applyBorder="1" applyAlignment="1">
      <alignment horizontal="right" vertical="center"/>
    </xf>
    <xf numFmtId="3" fontId="80" fillId="0" borderId="55" xfId="0" applyNumberFormat="1" applyFont="1" applyBorder="1" applyAlignment="1">
      <alignment horizontal="right" vertical="center"/>
    </xf>
    <xf numFmtId="3" fontId="81" fillId="0" borderId="31" xfId="0" applyNumberFormat="1" applyFont="1" applyBorder="1" applyAlignment="1">
      <alignment vertical="center" shrinkToFit="1"/>
    </xf>
    <xf numFmtId="3" fontId="81" fillId="0" borderId="21" xfId="0" applyNumberFormat="1" applyFont="1" applyBorder="1" applyAlignment="1">
      <alignment vertical="center" shrinkToFit="1"/>
    </xf>
    <xf numFmtId="3" fontId="81" fillId="0" borderId="28" xfId="0" applyNumberFormat="1" applyFont="1" applyBorder="1" applyAlignment="1">
      <alignment vertical="center" shrinkToFit="1"/>
    </xf>
    <xf numFmtId="3" fontId="81" fillId="0" borderId="6" xfId="0" applyNumberFormat="1" applyFont="1" applyBorder="1" applyAlignment="1">
      <alignment vertical="center" shrinkToFit="1"/>
    </xf>
    <xf numFmtId="3" fontId="81" fillId="0" borderId="7" xfId="0" applyNumberFormat="1" applyFont="1" applyBorder="1" applyAlignment="1">
      <alignment vertical="center" shrinkToFit="1"/>
    </xf>
    <xf numFmtId="3" fontId="81" fillId="0" borderId="55" xfId="0" applyNumberFormat="1" applyFont="1" applyBorder="1" applyAlignment="1">
      <alignment vertical="center" shrinkToFit="1"/>
    </xf>
    <xf numFmtId="3" fontId="14" fillId="0" borderId="15" xfId="0" applyNumberFormat="1" applyFont="1" applyBorder="1" applyAlignment="1">
      <alignment vertical="center" wrapText="1" shrinkToFit="1"/>
    </xf>
    <xf numFmtId="3" fontId="14" fillId="0" borderId="15" xfId="0" applyNumberFormat="1" applyFont="1" applyBorder="1" applyAlignment="1">
      <alignment vertical="center" shrinkToFit="1"/>
    </xf>
    <xf numFmtId="3" fontId="14" fillId="0" borderId="118" xfId="0" applyNumberFormat="1" applyFont="1" applyBorder="1" applyAlignment="1">
      <alignment horizontal="left" vertical="center" shrinkToFit="1"/>
    </xf>
    <xf numFmtId="3" fontId="14" fillId="0" borderId="77" xfId="0" applyNumberFormat="1" applyFont="1" applyBorder="1" applyAlignment="1">
      <alignment horizontal="left" vertical="center" shrinkToFit="1"/>
    </xf>
    <xf numFmtId="3" fontId="14" fillId="0" borderId="105" xfId="0" applyNumberFormat="1" applyFont="1" applyBorder="1" applyAlignment="1">
      <alignment horizontal="left" vertical="center" shrinkToFit="1"/>
    </xf>
    <xf numFmtId="3" fontId="14" fillId="0" borderId="3" xfId="0" applyNumberFormat="1" applyFont="1" applyBorder="1" applyAlignment="1">
      <alignment horizontal="right" vertical="center" wrapText="1"/>
    </xf>
    <xf numFmtId="3" fontId="14" fillId="0" borderId="63" xfId="0" applyNumberFormat="1" applyFont="1" applyBorder="1" applyAlignment="1">
      <alignment horizontal="right" vertical="center" wrapText="1"/>
    </xf>
    <xf numFmtId="3" fontId="14" fillId="0" borderId="64" xfId="0" applyNumberFormat="1" applyFont="1" applyBorder="1" applyAlignment="1">
      <alignment horizontal="right" vertical="center" wrapText="1"/>
    </xf>
    <xf numFmtId="181" fontId="14" fillId="0" borderId="112" xfId="0" applyNumberFormat="1" applyFont="1" applyBorder="1" applyAlignment="1">
      <alignment horizontal="right" vertical="center" wrapText="1"/>
    </xf>
    <xf numFmtId="181" fontId="14" fillId="0" borderId="113" xfId="0" applyNumberFormat="1" applyFont="1" applyBorder="1" applyAlignment="1">
      <alignment horizontal="right" vertical="center" wrapText="1"/>
    </xf>
    <xf numFmtId="181" fontId="14" fillId="0" borderId="114" xfId="0" applyNumberFormat="1" applyFont="1" applyBorder="1" applyAlignment="1">
      <alignment horizontal="right" vertical="center" wrapText="1"/>
    </xf>
    <xf numFmtId="3" fontId="14" fillId="0" borderId="42" xfId="0" applyNumberFormat="1" applyFont="1" applyBorder="1" applyAlignment="1">
      <alignment vertical="center" shrinkToFit="1"/>
    </xf>
    <xf numFmtId="3" fontId="14" fillId="0" borderId="116" xfId="0" applyNumberFormat="1" applyFont="1" applyBorder="1" applyAlignment="1">
      <alignment vertical="center" shrinkToFit="1"/>
    </xf>
    <xf numFmtId="3" fontId="14" fillId="0" borderId="117" xfId="0" applyNumberFormat="1" applyFont="1" applyBorder="1" applyAlignment="1">
      <alignment vertical="center" shrinkToFit="1"/>
    </xf>
    <xf numFmtId="180" fontId="14" fillId="0" borderId="24" xfId="0" applyNumberFormat="1" applyFont="1" applyBorder="1" applyAlignment="1">
      <alignment vertical="center" wrapText="1"/>
    </xf>
    <xf numFmtId="180" fontId="14" fillId="0" borderId="25" xfId="0" applyNumberFormat="1" applyFont="1" applyBorder="1" applyAlignment="1">
      <alignment vertical="center" wrapText="1"/>
    </xf>
    <xf numFmtId="180" fontId="14" fillId="0" borderId="26" xfId="0" applyNumberFormat="1" applyFont="1" applyBorder="1" applyAlignment="1">
      <alignment vertical="center" wrapText="1"/>
    </xf>
    <xf numFmtId="210" fontId="18" fillId="0" borderId="173" xfId="0" applyNumberFormat="1" applyFont="1" applyBorder="1" applyAlignment="1">
      <alignment horizontal="right" vertical="center"/>
    </xf>
    <xf numFmtId="210" fontId="18" fillId="0" borderId="174" xfId="0" applyNumberFormat="1" applyFont="1" applyBorder="1" applyAlignment="1">
      <alignment horizontal="right" vertical="center"/>
    </xf>
    <xf numFmtId="210" fontId="18" fillId="0" borderId="175" xfId="0" applyNumberFormat="1" applyFont="1" applyBorder="1" applyAlignment="1">
      <alignment horizontal="right" vertical="center"/>
    </xf>
    <xf numFmtId="190" fontId="18" fillId="0" borderId="176" xfId="0" applyNumberFormat="1" applyFont="1" applyBorder="1" applyAlignment="1">
      <alignment horizontal="right" vertical="center"/>
    </xf>
    <xf numFmtId="190" fontId="18" fillId="0" borderId="177" xfId="0" applyNumberFormat="1" applyFont="1" applyBorder="1" applyAlignment="1">
      <alignment horizontal="right" vertical="center"/>
    </xf>
    <xf numFmtId="0" fontId="18" fillId="0" borderId="24" xfId="0" applyFont="1" applyBorder="1" applyAlignment="1">
      <alignment horizontal="right" vertical="center"/>
    </xf>
    <xf numFmtId="0" fontId="18" fillId="0" borderId="25" xfId="0" applyFont="1" applyBorder="1" applyAlignment="1">
      <alignment horizontal="right" vertical="center"/>
    </xf>
    <xf numFmtId="0" fontId="18" fillId="0" borderId="26" xfId="0" applyFont="1" applyBorder="1" applyAlignment="1">
      <alignment horizontal="right" vertical="center"/>
    </xf>
    <xf numFmtId="220" fontId="18" fillId="0" borderId="24" xfId="0" applyNumberFormat="1" applyFont="1" applyBorder="1" applyAlignment="1">
      <alignment horizontal="right" vertical="center"/>
    </xf>
    <xf numFmtId="220" fontId="18" fillId="0" borderId="25" xfId="0" applyNumberFormat="1" applyFont="1" applyBorder="1" applyAlignment="1">
      <alignment horizontal="right" vertical="center"/>
    </xf>
    <xf numFmtId="190" fontId="18" fillId="0" borderId="24" xfId="0" applyNumberFormat="1" applyFont="1" applyBorder="1" applyAlignment="1">
      <alignment horizontal="right" vertical="center"/>
    </xf>
    <xf numFmtId="190" fontId="18" fillId="0" borderId="25" xfId="0" applyNumberFormat="1" applyFont="1" applyBorder="1" applyAlignment="1">
      <alignment horizontal="right" vertical="center"/>
    </xf>
    <xf numFmtId="190" fontId="18" fillId="0" borderId="26" xfId="0" applyNumberFormat="1" applyFont="1" applyBorder="1" applyAlignment="1">
      <alignment horizontal="right" vertical="center"/>
    </xf>
    <xf numFmtId="215" fontId="50" fillId="0" borderId="0" xfId="0" applyNumberFormat="1" applyFont="1" applyAlignment="1">
      <alignment horizontal="left" vertical="center"/>
    </xf>
    <xf numFmtId="190" fontId="18" fillId="0" borderId="173" xfId="0" applyNumberFormat="1" applyFont="1" applyBorder="1" applyAlignment="1">
      <alignment horizontal="right" vertical="center"/>
    </xf>
    <xf numFmtId="190" fontId="18" fillId="0" borderId="174" xfId="0" applyNumberFormat="1" applyFont="1" applyBorder="1" applyAlignment="1">
      <alignment horizontal="right" vertical="center"/>
    </xf>
    <xf numFmtId="190" fontId="18" fillId="0" borderId="175" xfId="0" applyNumberFormat="1" applyFont="1" applyBorder="1" applyAlignment="1">
      <alignment horizontal="right" vertical="center"/>
    </xf>
    <xf numFmtId="210" fontId="18" fillId="0" borderId="171" xfId="0" applyNumberFormat="1" applyFont="1" applyBorder="1" applyAlignment="1">
      <alignment horizontal="right" vertical="center"/>
    </xf>
    <xf numFmtId="210" fontId="18" fillId="0" borderId="169" xfId="0" applyNumberFormat="1" applyFont="1" applyBorder="1" applyAlignment="1">
      <alignment horizontal="right" vertical="center"/>
    </xf>
    <xf numFmtId="210" fontId="18" fillId="0" borderId="172" xfId="0" applyNumberFormat="1" applyFont="1" applyBorder="1" applyAlignment="1">
      <alignment horizontal="right" vertical="center"/>
    </xf>
    <xf numFmtId="190" fontId="18" fillId="0" borderId="148" xfId="0" applyNumberFormat="1" applyFont="1" applyBorder="1" applyAlignment="1">
      <alignment horizontal="right" vertical="center"/>
    </xf>
    <xf numFmtId="190" fontId="18" fillId="0" borderId="110" xfId="0" applyNumberFormat="1" applyFont="1" applyBorder="1" applyAlignment="1">
      <alignment horizontal="right" vertical="center"/>
    </xf>
    <xf numFmtId="190" fontId="18" fillId="0" borderId="111" xfId="0" applyNumberFormat="1" applyFont="1" applyBorder="1" applyAlignment="1">
      <alignment horizontal="right" vertical="center"/>
    </xf>
    <xf numFmtId="3" fontId="0" fillId="2" borderId="73" xfId="0" applyNumberFormat="1" applyFill="1" applyBorder="1" applyAlignment="1">
      <alignment horizontal="right" vertical="center" shrinkToFit="1"/>
    </xf>
    <xf numFmtId="3" fontId="4" fillId="2" borderId="74" xfId="0" applyNumberFormat="1" applyFont="1" applyFill="1" applyBorder="1" applyAlignment="1">
      <alignment horizontal="right" vertical="center" shrinkToFit="1"/>
    </xf>
    <xf numFmtId="3" fontId="4" fillId="2" borderId="75" xfId="0" applyNumberFormat="1" applyFont="1" applyFill="1" applyBorder="1" applyAlignment="1">
      <alignment horizontal="right" vertical="center" shrinkToFit="1"/>
    </xf>
    <xf numFmtId="3" fontId="4" fillId="2" borderId="126" xfId="0" applyNumberFormat="1" applyFont="1" applyFill="1" applyBorder="1" applyAlignment="1">
      <alignment horizontal="right" vertical="center" shrinkToFit="1"/>
    </xf>
    <xf numFmtId="3" fontId="4" fillId="2" borderId="127" xfId="0" applyNumberFormat="1" applyFont="1" applyFill="1" applyBorder="1" applyAlignment="1">
      <alignment horizontal="right" vertical="center" shrinkToFit="1"/>
    </xf>
    <xf numFmtId="3" fontId="4" fillId="2" borderId="128" xfId="0" applyNumberFormat="1" applyFont="1" applyFill="1" applyBorder="1" applyAlignment="1">
      <alignment horizontal="right" vertical="center" shrinkToFit="1"/>
    </xf>
    <xf numFmtId="3" fontId="79" fillId="13" borderId="4" xfId="0" applyNumberFormat="1" applyFont="1" applyFill="1" applyBorder="1" applyAlignment="1">
      <alignment horizontal="right" vertical="center"/>
    </xf>
    <xf numFmtId="3" fontId="79" fillId="13" borderId="57" xfId="0" applyNumberFormat="1" applyFont="1" applyFill="1" applyBorder="1" applyAlignment="1">
      <alignment horizontal="right" vertical="center"/>
    </xf>
    <xf numFmtId="3" fontId="79" fillId="13" borderId="58" xfId="0" applyNumberFormat="1" applyFont="1" applyFill="1" applyBorder="1" applyAlignment="1">
      <alignment horizontal="right" vertical="center"/>
    </xf>
    <xf numFmtId="3" fontId="79" fillId="13" borderId="82" xfId="0" applyNumberFormat="1" applyFont="1" applyFill="1" applyBorder="1" applyAlignment="1">
      <alignment horizontal="right" vertical="center"/>
    </xf>
    <xf numFmtId="3" fontId="79" fillId="13" borderId="83" xfId="0" applyNumberFormat="1" applyFont="1" applyFill="1" applyBorder="1" applyAlignment="1">
      <alignment horizontal="right" vertical="center"/>
    </xf>
    <xf numFmtId="3" fontId="79" fillId="13" borderId="86" xfId="0" applyNumberFormat="1" applyFont="1" applyFill="1" applyBorder="1" applyAlignment="1">
      <alignment horizontal="right" vertical="center"/>
    </xf>
    <xf numFmtId="3" fontId="78" fillId="13" borderId="2" xfId="0" applyNumberFormat="1" applyFont="1" applyFill="1" applyBorder="1" applyAlignment="1">
      <alignment vertical="center" shrinkToFit="1"/>
    </xf>
    <xf numFmtId="3" fontId="78" fillId="13" borderId="57" xfId="0" applyNumberFormat="1" applyFont="1" applyFill="1" applyBorder="1" applyAlignment="1">
      <alignment vertical="center" shrinkToFit="1"/>
    </xf>
    <xf numFmtId="3" fontId="78" fillId="13" borderId="58" xfId="0" applyNumberFormat="1" applyFont="1" applyFill="1" applyBorder="1" applyAlignment="1">
      <alignment vertical="center" shrinkToFit="1"/>
    </xf>
    <xf numFmtId="3" fontId="78" fillId="13" borderId="85" xfId="0" applyNumberFormat="1" applyFont="1" applyFill="1" applyBorder="1" applyAlignment="1">
      <alignment vertical="center" shrinkToFit="1"/>
    </xf>
    <xf numFmtId="3" fontId="78" fillId="13" borderId="83" xfId="0" applyNumberFormat="1" applyFont="1" applyFill="1" applyBorder="1" applyAlignment="1">
      <alignment vertical="center" shrinkToFit="1"/>
    </xf>
    <xf numFmtId="3" fontId="78" fillId="13" borderId="86" xfId="0" applyNumberFormat="1" applyFont="1" applyFill="1" applyBorder="1" applyAlignment="1">
      <alignment vertical="center" shrinkToFit="1"/>
    </xf>
    <xf numFmtId="3" fontId="0" fillId="2" borderId="73" xfId="0" quotePrefix="1" applyNumberFormat="1" applyFill="1" applyBorder="1" applyAlignment="1">
      <alignment horizontal="right" vertical="center" shrinkToFit="1"/>
    </xf>
    <xf numFmtId="3" fontId="0" fillId="2" borderId="3" xfId="0" applyNumberFormat="1" applyFill="1" applyBorder="1" applyAlignment="1">
      <alignment horizontal="right" vertical="center" wrapText="1"/>
    </xf>
    <xf numFmtId="3" fontId="4" fillId="2" borderId="82" xfId="0" applyNumberFormat="1" applyFont="1" applyFill="1" applyBorder="1" applyAlignment="1">
      <alignment horizontal="right" vertical="center" wrapText="1"/>
    </xf>
    <xf numFmtId="3" fontId="4" fillId="2" borderId="83" xfId="0" applyNumberFormat="1" applyFont="1" applyFill="1" applyBorder="1" applyAlignment="1">
      <alignment horizontal="right" vertical="center" wrapText="1"/>
    </xf>
    <xf numFmtId="3" fontId="4" fillId="2" borderId="84" xfId="0" applyNumberFormat="1" applyFont="1" applyFill="1" applyBorder="1" applyAlignment="1">
      <alignment horizontal="right" vertical="center" wrapText="1"/>
    </xf>
    <xf numFmtId="3" fontId="79" fillId="0" borderId="82" xfId="0" applyNumberFormat="1" applyFont="1" applyBorder="1" applyAlignment="1">
      <alignment horizontal="right" vertical="center"/>
    </xf>
    <xf numFmtId="3" fontId="79" fillId="0" borderId="83" xfId="0" applyNumberFormat="1" applyFont="1" applyBorder="1" applyAlignment="1">
      <alignment horizontal="right" vertical="center"/>
    </xf>
    <xf numFmtId="3" fontId="79" fillId="0" borderId="86" xfId="0" applyNumberFormat="1" applyFont="1" applyBorder="1" applyAlignment="1">
      <alignment horizontal="right" vertical="center"/>
    </xf>
    <xf numFmtId="3" fontId="0" fillId="2" borderId="148" xfId="0" applyNumberFormat="1" applyFill="1" applyBorder="1" applyAlignment="1">
      <alignment horizontal="right" vertical="center" shrinkToFit="1"/>
    </xf>
    <xf numFmtId="3" fontId="4" fillId="2" borderId="110" xfId="0" applyNumberFormat="1" applyFont="1" applyFill="1" applyBorder="1" applyAlignment="1">
      <alignment horizontal="right" vertical="center" shrinkToFit="1"/>
    </xf>
    <xf numFmtId="3" fontId="4" fillId="2" borderId="111" xfId="0" applyNumberFormat="1" applyFont="1" applyFill="1" applyBorder="1" applyAlignment="1">
      <alignment horizontal="right" vertical="center" shrinkToFit="1"/>
    </xf>
    <xf numFmtId="3" fontId="4" fillId="2" borderId="176" xfId="0" applyNumberFormat="1" applyFont="1" applyFill="1" applyBorder="1" applyAlignment="1">
      <alignment horizontal="right" vertical="center" shrinkToFit="1"/>
    </xf>
    <xf numFmtId="3" fontId="4" fillId="2" borderId="177" xfId="0" applyNumberFormat="1" applyFont="1" applyFill="1" applyBorder="1" applyAlignment="1">
      <alignment horizontal="right" vertical="center" shrinkToFit="1"/>
    </xf>
    <xf numFmtId="3" fontId="4" fillId="2" borderId="178" xfId="0" applyNumberFormat="1" applyFont="1" applyFill="1" applyBorder="1" applyAlignment="1">
      <alignment horizontal="right" vertical="center" shrinkToFit="1"/>
    </xf>
    <xf numFmtId="3" fontId="78" fillId="0" borderId="148" xfId="0" applyNumberFormat="1" applyFont="1" applyBorder="1" applyAlignment="1">
      <alignment vertical="center" shrinkToFit="1"/>
    </xf>
    <xf numFmtId="3" fontId="78" fillId="0" borderId="110" xfId="0" applyNumberFormat="1" applyFont="1" applyBorder="1" applyAlignment="1">
      <alignment vertical="center" shrinkToFit="1"/>
    </xf>
    <xf numFmtId="3" fontId="78" fillId="0" borderId="111" xfId="0" applyNumberFormat="1" applyFont="1" applyBorder="1" applyAlignment="1">
      <alignment vertical="center" shrinkToFit="1"/>
    </xf>
    <xf numFmtId="3" fontId="78" fillId="0" borderId="176" xfId="0" applyNumberFormat="1" applyFont="1" applyBorder="1" applyAlignment="1">
      <alignment vertical="center" shrinkToFit="1"/>
    </xf>
    <xf numFmtId="3" fontId="78" fillId="0" borderId="177" xfId="0" applyNumberFormat="1" applyFont="1" applyBorder="1" applyAlignment="1">
      <alignment vertical="center" shrinkToFit="1"/>
    </xf>
    <xf numFmtId="3" fontId="78" fillId="0" borderId="178" xfId="0" applyNumberFormat="1" applyFont="1" applyBorder="1" applyAlignment="1">
      <alignment vertical="center" shrinkToFit="1"/>
    </xf>
    <xf numFmtId="3" fontId="4" fillId="2" borderId="73" xfId="0" applyNumberFormat="1" applyFont="1" applyFill="1" applyBorder="1" applyAlignment="1">
      <alignment horizontal="right" vertical="center" shrinkToFit="1"/>
    </xf>
    <xf numFmtId="3" fontId="79" fillId="13" borderId="3" xfId="0" applyNumberFormat="1" applyFont="1" applyFill="1" applyBorder="1" applyAlignment="1">
      <alignment horizontal="right" vertical="center"/>
    </xf>
    <xf numFmtId="3" fontId="79" fillId="13" borderId="63" xfId="0" applyNumberFormat="1" applyFont="1" applyFill="1" applyBorder="1" applyAlignment="1">
      <alignment horizontal="right" vertical="center"/>
    </xf>
    <xf numFmtId="3" fontId="79" fillId="13" borderId="64" xfId="0" applyNumberFormat="1" applyFont="1" applyFill="1" applyBorder="1" applyAlignment="1">
      <alignment horizontal="right" vertical="center"/>
    </xf>
    <xf numFmtId="3" fontId="78" fillId="13" borderId="62" xfId="0" applyNumberFormat="1" applyFont="1" applyFill="1" applyBorder="1" applyAlignment="1">
      <alignment vertical="center" shrinkToFit="1"/>
    </xf>
    <xf numFmtId="3" fontId="78" fillId="13" borderId="63" xfId="0" applyNumberFormat="1" applyFont="1" applyFill="1" applyBorder="1" applyAlignment="1">
      <alignment vertical="center" shrinkToFit="1"/>
    </xf>
    <xf numFmtId="3" fontId="78" fillId="13" borderId="64" xfId="0" applyNumberFormat="1" applyFont="1" applyFill="1" applyBorder="1" applyAlignment="1">
      <alignment vertical="center" shrinkToFit="1"/>
    </xf>
    <xf numFmtId="201" fontId="46" fillId="0" borderId="0" xfId="0" applyNumberFormat="1" applyFont="1" applyAlignment="1">
      <alignment horizontal="left" vertical="center"/>
    </xf>
    <xf numFmtId="201" fontId="27" fillId="0" borderId="0" xfId="0" applyNumberFormat="1" applyFont="1" applyAlignment="1">
      <alignment horizontal="left" vertical="top" wrapText="1"/>
    </xf>
    <xf numFmtId="0" fontId="0" fillId="2" borderId="171" xfId="0" applyFill="1" applyBorder="1" applyAlignment="1">
      <alignment horizontal="right" vertical="center" wrapText="1"/>
    </xf>
    <xf numFmtId="0" fontId="0" fillId="2" borderId="169" xfId="0" applyFill="1" applyBorder="1" applyAlignment="1">
      <alignment horizontal="right" vertical="center" wrapText="1"/>
    </xf>
    <xf numFmtId="0" fontId="0" fillId="2" borderId="172" xfId="0" applyFill="1" applyBorder="1" applyAlignment="1">
      <alignment horizontal="right" vertical="center" wrapText="1"/>
    </xf>
    <xf numFmtId="0" fontId="0" fillId="2" borderId="6" xfId="0" applyFill="1" applyBorder="1" applyAlignment="1">
      <alignment horizontal="right" vertical="center" wrapText="1"/>
    </xf>
    <xf numFmtId="0" fontId="0" fillId="2" borderId="7" xfId="0" applyFill="1" applyBorder="1" applyAlignment="1">
      <alignment horizontal="right" vertical="center" wrapText="1"/>
    </xf>
    <xf numFmtId="0" fontId="0" fillId="2" borderId="55" xfId="0" applyFill="1" applyBorder="1" applyAlignment="1">
      <alignment horizontal="right" vertical="center" wrapText="1"/>
    </xf>
    <xf numFmtId="3" fontId="79" fillId="0" borderId="171" xfId="0" applyNumberFormat="1" applyFont="1" applyBorder="1" applyAlignment="1">
      <alignment horizontal="right" vertical="center" shrinkToFit="1"/>
    </xf>
    <xf numFmtId="3" fontId="79" fillId="0" borderId="169" xfId="0" applyNumberFormat="1" applyFont="1" applyBorder="1" applyAlignment="1">
      <alignment horizontal="right" vertical="center" shrinkToFit="1"/>
    </xf>
    <xf numFmtId="3" fontId="79" fillId="0" borderId="172" xfId="0" applyNumberFormat="1" applyFont="1" applyBorder="1" applyAlignment="1">
      <alignment horizontal="right" vertical="center" shrinkToFit="1"/>
    </xf>
    <xf numFmtId="3" fontId="79" fillId="0" borderId="6" xfId="0" applyNumberFormat="1" applyFont="1" applyBorder="1" applyAlignment="1">
      <alignment horizontal="right" vertical="center" shrinkToFit="1"/>
    </xf>
    <xf numFmtId="3" fontId="79" fillId="0" borderId="7" xfId="0" applyNumberFormat="1" applyFont="1" applyBorder="1" applyAlignment="1">
      <alignment horizontal="right" vertical="center" shrinkToFit="1"/>
    </xf>
    <xf numFmtId="3" fontId="79" fillId="0" borderId="55" xfId="0" applyNumberFormat="1" applyFont="1" applyBorder="1" applyAlignment="1">
      <alignment horizontal="right" vertical="center" shrinkToFit="1"/>
    </xf>
    <xf numFmtId="3" fontId="78" fillId="0" borderId="85" xfId="0" applyNumberFormat="1" applyFont="1" applyBorder="1" applyAlignment="1">
      <alignment vertical="center" shrinkToFit="1"/>
    </xf>
    <xf numFmtId="3" fontId="78" fillId="0" borderId="83" xfId="0" applyNumberFormat="1" applyFont="1" applyBorder="1" applyAlignment="1">
      <alignment vertical="center" shrinkToFit="1"/>
    </xf>
    <xf numFmtId="3" fontId="78" fillId="0" borderId="86" xfId="0" applyNumberFormat="1" applyFont="1" applyBorder="1" applyAlignment="1">
      <alignment vertical="center" shrinkToFit="1"/>
    </xf>
    <xf numFmtId="190" fontId="18" fillId="0" borderId="178" xfId="0" applyNumberFormat="1" applyFont="1" applyBorder="1" applyAlignment="1">
      <alignment horizontal="right" vertical="center"/>
    </xf>
    <xf numFmtId="211" fontId="13" fillId="0" borderId="132" xfId="0" applyNumberFormat="1" applyFont="1" applyBorder="1" applyAlignment="1">
      <alignment horizontal="left" vertical="center" shrinkToFit="1"/>
    </xf>
    <xf numFmtId="211" fontId="13" fillId="0" borderId="131" xfId="0" applyNumberFormat="1" applyFont="1" applyBorder="1" applyAlignment="1">
      <alignment horizontal="left" vertical="center" shrinkToFit="1"/>
    </xf>
    <xf numFmtId="211" fontId="13" fillId="0" borderId="130" xfId="0" applyNumberFormat="1" applyFont="1" applyBorder="1" applyAlignment="1">
      <alignment horizontal="left" vertical="center" shrinkToFit="1"/>
    </xf>
    <xf numFmtId="190" fontId="78" fillId="0" borderId="132" xfId="0" applyNumberFormat="1" applyFont="1" applyBorder="1" applyAlignment="1">
      <alignment vertical="center" shrinkToFit="1"/>
    </xf>
    <xf numFmtId="190" fontId="78" fillId="0" borderId="131" xfId="0" applyNumberFormat="1" applyFont="1" applyBorder="1" applyAlignment="1">
      <alignment vertical="center" shrinkToFit="1"/>
    </xf>
    <xf numFmtId="190" fontId="78" fillId="0" borderId="130" xfId="0" applyNumberFormat="1" applyFont="1" applyBorder="1" applyAlignment="1">
      <alignment vertical="center" shrinkToFit="1"/>
    </xf>
    <xf numFmtId="0" fontId="18" fillId="14" borderId="132" xfId="0" applyFont="1" applyFill="1" applyBorder="1" applyAlignment="1">
      <alignment horizontal="right" vertical="center" shrinkToFit="1"/>
    </xf>
    <xf numFmtId="0" fontId="18" fillId="14" borderId="131" xfId="0" applyFont="1" applyFill="1" applyBorder="1" applyAlignment="1">
      <alignment horizontal="right" vertical="center" shrinkToFit="1"/>
    </xf>
    <xf numFmtId="0" fontId="18" fillId="14" borderId="130" xfId="0" applyFont="1" applyFill="1" applyBorder="1" applyAlignment="1">
      <alignment horizontal="right" vertical="center" shrinkToFit="1"/>
    </xf>
    <xf numFmtId="0" fontId="0" fillId="0" borderId="0" xfId="0" applyAlignment="1">
      <alignment horizontal="right" vertical="center"/>
    </xf>
    <xf numFmtId="0" fontId="25" fillId="0" borderId="0" xfId="0" applyFont="1">
      <alignment vertical="center"/>
    </xf>
    <xf numFmtId="0" fontId="0" fillId="0" borderId="7" xfId="0" applyBorder="1" applyAlignment="1">
      <alignment horizontal="center" vertical="center"/>
    </xf>
    <xf numFmtId="187" fontId="22" fillId="0" borderId="0" xfId="0" applyNumberFormat="1" applyFont="1">
      <alignment vertical="center"/>
    </xf>
    <xf numFmtId="0" fontId="28" fillId="0" borderId="0" xfId="0" applyFont="1" applyAlignment="1">
      <alignment horizontal="center" vertical="center"/>
    </xf>
    <xf numFmtId="0" fontId="22" fillId="0" borderId="0" xfId="0" applyFont="1" applyAlignment="1">
      <alignment horizontal="center" vertical="center"/>
    </xf>
    <xf numFmtId="190" fontId="28" fillId="0" borderId="0" xfId="0" applyNumberFormat="1" applyFont="1">
      <alignment vertical="center"/>
    </xf>
    <xf numFmtId="58" fontId="0" fillId="0" borderId="0" xfId="0" applyNumberFormat="1" applyAlignment="1">
      <alignment horizontal="left" vertical="center"/>
    </xf>
    <xf numFmtId="0" fontId="14" fillId="0" borderId="0" xfId="0" applyFont="1" applyAlignment="1">
      <alignment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117" xfId="0" applyBorder="1" applyAlignment="1">
      <alignment horizontal="center" vertical="center"/>
    </xf>
    <xf numFmtId="0" fontId="0" fillId="0" borderId="135" xfId="0" applyBorder="1" applyAlignment="1">
      <alignment horizontal="center" vertical="center" wrapText="1"/>
    </xf>
    <xf numFmtId="0" fontId="0" fillId="0" borderId="55" xfId="0" applyBorder="1" applyAlignment="1">
      <alignment horizontal="center" vertical="center" wrapText="1"/>
    </xf>
    <xf numFmtId="190" fontId="28" fillId="0" borderId="0" xfId="0" applyNumberFormat="1" applyFont="1" applyAlignment="1">
      <alignment horizontal="center" vertical="center"/>
    </xf>
    <xf numFmtId="0" fontId="0" fillId="0" borderId="137" xfId="0" applyBorder="1" applyAlignment="1">
      <alignment vertical="center" wrapText="1"/>
    </xf>
    <xf numFmtId="0" fontId="0" fillId="0" borderId="29" xfId="0" applyBorder="1" applyAlignment="1">
      <alignment vertical="center" wrapText="1"/>
    </xf>
    <xf numFmtId="0" fontId="0" fillId="0" borderId="137" xfId="0" applyBorder="1" applyAlignment="1">
      <alignment horizontal="center" vertical="center" wrapText="1"/>
    </xf>
    <xf numFmtId="0" fontId="0" fillId="0" borderId="27" xfId="0" applyBorder="1" applyAlignment="1">
      <alignment horizontal="center" vertical="center" wrapText="1"/>
    </xf>
    <xf numFmtId="0" fontId="70" fillId="0" borderId="0" xfId="0" applyFont="1" applyAlignment="1">
      <alignment horizontal="left" vertical="top" wrapText="1"/>
    </xf>
    <xf numFmtId="0" fontId="33" fillId="0" borderId="0" xfId="0" applyFont="1" applyAlignment="1">
      <alignment horizontal="left" vertical="top" wrapText="1"/>
    </xf>
    <xf numFmtId="0" fontId="27"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30" xfId="0" applyBorder="1" applyAlignment="1">
      <alignment horizontal="center" vertical="center"/>
    </xf>
    <xf numFmtId="0" fontId="27" fillId="0" borderId="28" xfId="0" applyFont="1" applyBorder="1" applyAlignment="1">
      <alignment vertical="top" wrapText="1"/>
    </xf>
    <xf numFmtId="0" fontId="27" fillId="0" borderId="39" xfId="0" applyFont="1" applyBorder="1" applyAlignment="1">
      <alignment vertical="top" wrapText="1"/>
    </xf>
    <xf numFmtId="0" fontId="0" fillId="0" borderId="169" xfId="0" applyBorder="1">
      <alignment vertical="center"/>
    </xf>
    <xf numFmtId="0" fontId="4" fillId="0" borderId="0" xfId="0" applyFont="1">
      <alignment vertical="center"/>
    </xf>
    <xf numFmtId="0" fontId="0" fillId="0" borderId="169" xfId="0" applyBorder="1" applyAlignment="1">
      <alignment horizontal="left" vertical="center"/>
    </xf>
    <xf numFmtId="0" fontId="0" fillId="0" borderId="135" xfId="0" applyBorder="1" applyAlignment="1">
      <alignment horizontal="left" vertical="center"/>
    </xf>
    <xf numFmtId="0" fontId="0" fillId="0" borderId="133" xfId="0" applyBorder="1" applyAlignment="1">
      <alignment horizontal="center" vertical="center" wrapText="1"/>
    </xf>
    <xf numFmtId="0" fontId="0" fillId="0" borderId="6" xfId="0" applyBorder="1" applyAlignment="1">
      <alignment horizontal="center" vertical="center" wrapText="1"/>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35" xfId="0" applyBorder="1" applyAlignment="1">
      <alignment vertical="top" wrapText="1"/>
    </xf>
    <xf numFmtId="0" fontId="0" fillId="0" borderId="39" xfId="0" applyBorder="1" applyAlignment="1">
      <alignment vertical="top" wrapText="1"/>
    </xf>
    <xf numFmtId="182" fontId="0" fillId="0" borderId="20" xfId="0" applyNumberFormat="1" applyBorder="1">
      <alignment vertical="center"/>
    </xf>
    <xf numFmtId="0" fontId="0" fillId="0" borderId="19" xfId="0" applyBorder="1">
      <alignment vertical="center"/>
    </xf>
    <xf numFmtId="182" fontId="0" fillId="0" borderId="31" xfId="0" applyNumberFormat="1" applyBorder="1">
      <alignment vertical="center"/>
    </xf>
    <xf numFmtId="0" fontId="2" fillId="0" borderId="0" xfId="1" applyAlignment="1">
      <alignment horizontal="left" vertical="center"/>
    </xf>
    <xf numFmtId="14" fontId="4" fillId="0" borderId="0" xfId="0" applyNumberFormat="1" applyFont="1">
      <alignment vertical="center"/>
    </xf>
  </cellXfs>
  <cellStyles count="3">
    <cellStyle name="標準" xfId="0" builtinId="0"/>
    <cellStyle name="標準 2" xfId="1" xr:uid="{00000000-0005-0000-0000-000001000000}"/>
    <cellStyle name="標準_利用料算定表" xfId="2" xr:uid="{00000000-0005-0000-0000-000002000000}"/>
  </cellStyles>
  <dxfs count="9">
    <dxf>
      <fill>
        <patternFill>
          <bgColor indexed="22"/>
        </patternFill>
      </fill>
    </dxf>
    <dxf>
      <fill>
        <patternFill>
          <bgColor theme="0" tint="-0.24994659260841701"/>
        </patternFill>
      </fill>
    </dxf>
    <dxf>
      <fill>
        <patternFill>
          <bgColor indexed="22"/>
        </patternFill>
      </fill>
    </dxf>
    <dxf>
      <fill>
        <patternFill>
          <bgColor indexed="22"/>
        </patternFill>
      </fill>
    </dxf>
    <dxf>
      <fill>
        <patternFill>
          <bgColor indexed="22"/>
        </patternFill>
      </fill>
    </dxf>
    <dxf>
      <fill>
        <patternFill>
          <bgColor theme="0" tint="-0.24994659260841701"/>
        </patternFill>
      </fill>
    </dxf>
    <dxf>
      <fill>
        <patternFill>
          <bgColor theme="0" tint="-0.24994659260841701"/>
        </patternFill>
      </fill>
    </dxf>
    <dxf>
      <fill>
        <patternFill>
          <bgColor indexed="22"/>
        </patternFill>
      </fill>
    </dxf>
    <dxf>
      <fill>
        <patternFill>
          <bgColor indexed="13"/>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0.153\&#20849;&#29992;db\S08&#23566;&#20837;&#20419;&#36914;\05H25&#24180;&#24230;&#20849;&#29992;DB&#22865;&#32004;&#38306;&#36899;&#26360;&#39006;\H25&#21488;&#24115;S&#12487;&#12540;&#12479;&#31227;&#31649;&#35211;&#3130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r05\&#20849;&#29992;db\Users\kubo.ICBA\Desktop\H27_&#21033;&#29992;&#26009;&#31639;&#23450;&#12471;&#12540;&#12488;Ver7.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r05\&#20849;&#29992;db\S08&#23566;&#20837;&#20419;&#36914;\05H25&#24180;&#24230;&#20849;&#29992;DB&#22865;&#32004;&#38306;&#36899;&#26360;&#39006;\IP-VPN&#22238;&#32218;&#25975;&#35373;&#24037;&#20107;&#35211;&#3130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00.153\&#20849;&#29992;db\S08&#23566;&#20837;&#20419;&#36914;\05H25&#24180;&#24230;&#20849;&#29992;DB&#22865;&#32004;&#38306;&#36899;&#26360;&#39006;\IP-VPN&#22238;&#32218;&#25975;&#35373;&#24037;&#20107;&#35211;&#3130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データ移管費用"/>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料算定表"/>
      <sheetName val="利・税込"/>
      <sheetName val="利・税抜"/>
      <sheetName val="ほ移行"/>
      <sheetName val="庁内S設定"/>
      <sheetName val="道路ＳＶ"/>
      <sheetName val="抽出・XML"/>
      <sheetName val="移管・削除"/>
      <sheetName val="V敷設"/>
      <sheetName val="V利用料"/>
      <sheetName val="list1"/>
      <sheetName val="list2"/>
    </sheetNames>
    <sheetDataSet>
      <sheetData sheetId="0">
        <row r="185">
          <cell r="A185" t="str">
            <v>北海道</v>
          </cell>
          <cell r="B185" t="str">
            <v>都道府県</v>
          </cell>
          <cell r="C185" t="str">
            <v>北海道</v>
          </cell>
          <cell r="D185" t="str">
            <v>特定行政庁</v>
          </cell>
          <cell r="E185">
            <v>1</v>
          </cell>
          <cell r="F185">
            <v>1</v>
          </cell>
        </row>
        <row r="186">
          <cell r="A186" t="str">
            <v>青森県</v>
          </cell>
          <cell r="B186" t="str">
            <v>都道府県</v>
          </cell>
          <cell r="C186" t="str">
            <v>青森県</v>
          </cell>
          <cell r="D186" t="str">
            <v>特定行政庁</v>
          </cell>
          <cell r="E186">
            <v>1</v>
          </cell>
          <cell r="F186">
            <v>2</v>
          </cell>
        </row>
        <row r="187">
          <cell r="A187" t="str">
            <v>岩手県</v>
          </cell>
          <cell r="B187" t="str">
            <v>都道府県</v>
          </cell>
          <cell r="C187" t="str">
            <v>岩手県</v>
          </cell>
          <cell r="D187" t="str">
            <v>特定行政庁</v>
          </cell>
          <cell r="E187">
            <v>1</v>
          </cell>
          <cell r="F187">
            <v>3</v>
          </cell>
        </row>
        <row r="188">
          <cell r="A188" t="str">
            <v>宮城県</v>
          </cell>
          <cell r="B188" t="str">
            <v>都道府県</v>
          </cell>
          <cell r="C188" t="str">
            <v>宮城県</v>
          </cell>
          <cell r="D188" t="str">
            <v>特定行政庁</v>
          </cell>
          <cell r="E188">
            <v>1</v>
          </cell>
          <cell r="F188">
            <v>4</v>
          </cell>
        </row>
        <row r="189">
          <cell r="A189" t="str">
            <v>秋田県</v>
          </cell>
          <cell r="B189" t="str">
            <v>都道府県</v>
          </cell>
          <cell r="C189" t="str">
            <v>秋田県</v>
          </cell>
          <cell r="D189" t="str">
            <v>特定行政庁</v>
          </cell>
          <cell r="E189">
            <v>1</v>
          </cell>
          <cell r="F189">
            <v>5</v>
          </cell>
        </row>
        <row r="190">
          <cell r="A190" t="str">
            <v>山形県</v>
          </cell>
          <cell r="B190" t="str">
            <v>都道府県</v>
          </cell>
          <cell r="C190" t="str">
            <v>山形県</v>
          </cell>
          <cell r="D190" t="str">
            <v>特定行政庁</v>
          </cell>
          <cell r="E190">
            <v>1</v>
          </cell>
          <cell r="F190">
            <v>6</v>
          </cell>
        </row>
        <row r="191">
          <cell r="A191" t="str">
            <v>福島県</v>
          </cell>
          <cell r="B191" t="str">
            <v>都道府県</v>
          </cell>
          <cell r="C191" t="str">
            <v>福島県</v>
          </cell>
          <cell r="D191" t="str">
            <v>特定行政庁</v>
          </cell>
          <cell r="E191">
            <v>1</v>
          </cell>
          <cell r="F191">
            <v>7</v>
          </cell>
        </row>
        <row r="192">
          <cell r="A192" t="str">
            <v>茨城県</v>
          </cell>
          <cell r="B192" t="str">
            <v>都道府県</v>
          </cell>
          <cell r="C192" t="str">
            <v>茨城県</v>
          </cell>
          <cell r="D192" t="str">
            <v>特定行政庁</v>
          </cell>
          <cell r="E192">
            <v>1</v>
          </cell>
          <cell r="F192">
            <v>8</v>
          </cell>
        </row>
        <row r="193">
          <cell r="A193" t="str">
            <v>栃木県</v>
          </cell>
          <cell r="B193" t="str">
            <v>都道府県</v>
          </cell>
          <cell r="C193" t="str">
            <v>栃木県</v>
          </cell>
          <cell r="D193" t="str">
            <v>特定行政庁</v>
          </cell>
          <cell r="E193">
            <v>1</v>
          </cell>
          <cell r="F193">
            <v>9</v>
          </cell>
        </row>
        <row r="194">
          <cell r="A194" t="str">
            <v>群馬県</v>
          </cell>
          <cell r="B194" t="str">
            <v>都道府県</v>
          </cell>
          <cell r="C194" t="str">
            <v>群馬県</v>
          </cell>
          <cell r="D194" t="str">
            <v>特定行政庁</v>
          </cell>
          <cell r="E194">
            <v>1</v>
          </cell>
          <cell r="F194">
            <v>10</v>
          </cell>
        </row>
        <row r="195">
          <cell r="A195" t="str">
            <v>埼玉県</v>
          </cell>
          <cell r="B195" t="str">
            <v>都道府県</v>
          </cell>
          <cell r="C195" t="str">
            <v>埼玉県</v>
          </cell>
          <cell r="D195" t="str">
            <v>特定行政庁</v>
          </cell>
          <cell r="E195">
            <v>1</v>
          </cell>
          <cell r="F195">
            <v>11</v>
          </cell>
        </row>
        <row r="196">
          <cell r="A196" t="str">
            <v>千葉県</v>
          </cell>
          <cell r="B196" t="str">
            <v>都道府県</v>
          </cell>
          <cell r="C196" t="str">
            <v>千葉県</v>
          </cell>
          <cell r="D196" t="str">
            <v>特定行政庁</v>
          </cell>
          <cell r="E196">
            <v>1</v>
          </cell>
          <cell r="F196">
            <v>12</v>
          </cell>
        </row>
        <row r="197">
          <cell r="A197" t="str">
            <v>東京都</v>
          </cell>
          <cell r="B197" t="str">
            <v>都道府県</v>
          </cell>
          <cell r="C197" t="str">
            <v>東京都</v>
          </cell>
          <cell r="D197" t="str">
            <v>特定行政庁</v>
          </cell>
          <cell r="E197">
            <v>1</v>
          </cell>
          <cell r="F197">
            <v>13</v>
          </cell>
        </row>
        <row r="198">
          <cell r="A198" t="str">
            <v>神奈川県</v>
          </cell>
          <cell r="B198" t="str">
            <v>都道府県</v>
          </cell>
          <cell r="C198" t="str">
            <v>神奈川県</v>
          </cell>
          <cell r="D198" t="str">
            <v>特定行政庁</v>
          </cell>
          <cell r="E198">
            <v>1</v>
          </cell>
          <cell r="F198">
            <v>14</v>
          </cell>
        </row>
        <row r="199">
          <cell r="A199" t="str">
            <v>新潟県</v>
          </cell>
          <cell r="B199" t="str">
            <v>都道府県</v>
          </cell>
          <cell r="C199" t="str">
            <v>新潟県</v>
          </cell>
          <cell r="D199" t="str">
            <v>特定行政庁</v>
          </cell>
          <cell r="E199">
            <v>1</v>
          </cell>
          <cell r="F199">
            <v>15</v>
          </cell>
        </row>
        <row r="200">
          <cell r="A200" t="str">
            <v>富山県</v>
          </cell>
          <cell r="B200" t="str">
            <v>都道府県</v>
          </cell>
          <cell r="C200" t="str">
            <v>富山県</v>
          </cell>
          <cell r="D200" t="str">
            <v>特定行政庁</v>
          </cell>
          <cell r="E200">
            <v>1</v>
          </cell>
          <cell r="F200">
            <v>16</v>
          </cell>
        </row>
        <row r="201">
          <cell r="A201" t="str">
            <v>石川県</v>
          </cell>
          <cell r="B201" t="str">
            <v>都道府県</v>
          </cell>
          <cell r="C201" t="str">
            <v>石川県</v>
          </cell>
          <cell r="D201" t="str">
            <v>特定行政庁</v>
          </cell>
          <cell r="E201">
            <v>1</v>
          </cell>
          <cell r="F201">
            <v>17</v>
          </cell>
        </row>
        <row r="202">
          <cell r="A202" t="str">
            <v>福井県</v>
          </cell>
          <cell r="B202" t="str">
            <v>都道府県</v>
          </cell>
          <cell r="C202" t="str">
            <v>福井県</v>
          </cell>
          <cell r="D202" t="str">
            <v>特定行政庁</v>
          </cell>
          <cell r="E202">
            <v>1</v>
          </cell>
          <cell r="F202">
            <v>18</v>
          </cell>
        </row>
        <row r="203">
          <cell r="A203" t="str">
            <v>山梨県</v>
          </cell>
          <cell r="B203" t="str">
            <v>都道府県</v>
          </cell>
          <cell r="C203" t="str">
            <v>山梨県</v>
          </cell>
          <cell r="D203" t="str">
            <v>特定行政庁</v>
          </cell>
          <cell r="E203">
            <v>1</v>
          </cell>
          <cell r="F203">
            <v>19</v>
          </cell>
        </row>
        <row r="204">
          <cell r="A204" t="str">
            <v>長野県</v>
          </cell>
          <cell r="B204" t="str">
            <v>都道府県</v>
          </cell>
          <cell r="C204" t="str">
            <v>長野県</v>
          </cell>
          <cell r="D204" t="str">
            <v>特定行政庁</v>
          </cell>
          <cell r="E204">
            <v>1</v>
          </cell>
          <cell r="F204">
            <v>20</v>
          </cell>
        </row>
        <row r="205">
          <cell r="A205" t="str">
            <v>岐阜県</v>
          </cell>
          <cell r="B205" t="str">
            <v>都道府県</v>
          </cell>
          <cell r="C205" t="str">
            <v>岐阜県</v>
          </cell>
          <cell r="D205" t="str">
            <v>特定行政庁</v>
          </cell>
          <cell r="E205">
            <v>1</v>
          </cell>
          <cell r="F205">
            <v>21</v>
          </cell>
        </row>
        <row r="206">
          <cell r="A206" t="str">
            <v>静岡県</v>
          </cell>
          <cell r="B206" t="str">
            <v>都道府県</v>
          </cell>
          <cell r="C206" t="str">
            <v>静岡県</v>
          </cell>
          <cell r="D206" t="str">
            <v>特定行政庁</v>
          </cell>
          <cell r="E206">
            <v>1</v>
          </cell>
          <cell r="F206">
            <v>22</v>
          </cell>
        </row>
        <row r="207">
          <cell r="A207" t="str">
            <v>愛知県</v>
          </cell>
          <cell r="B207" t="str">
            <v>都道府県</v>
          </cell>
          <cell r="C207" t="str">
            <v>愛知県</v>
          </cell>
          <cell r="D207" t="str">
            <v>特定行政庁</v>
          </cell>
          <cell r="E207">
            <v>1</v>
          </cell>
          <cell r="F207">
            <v>23</v>
          </cell>
        </row>
        <row r="208">
          <cell r="A208" t="str">
            <v>三重県</v>
          </cell>
          <cell r="B208" t="str">
            <v>都道府県</v>
          </cell>
          <cell r="C208" t="str">
            <v>三重県</v>
          </cell>
          <cell r="D208" t="str">
            <v>特定行政庁</v>
          </cell>
          <cell r="E208">
            <v>1</v>
          </cell>
          <cell r="F208">
            <v>24</v>
          </cell>
        </row>
        <row r="209">
          <cell r="A209" t="str">
            <v>滋賀県</v>
          </cell>
          <cell r="B209" t="str">
            <v>都道府県</v>
          </cell>
          <cell r="C209" t="str">
            <v>滋賀県</v>
          </cell>
          <cell r="D209" t="str">
            <v>特定行政庁</v>
          </cell>
          <cell r="E209">
            <v>1</v>
          </cell>
          <cell r="F209">
            <v>25</v>
          </cell>
        </row>
        <row r="210">
          <cell r="A210" t="str">
            <v>京都府</v>
          </cell>
          <cell r="B210" t="str">
            <v>都道府県</v>
          </cell>
          <cell r="C210" t="str">
            <v>京都府</v>
          </cell>
          <cell r="D210" t="str">
            <v>特定行政庁</v>
          </cell>
          <cell r="E210">
            <v>1</v>
          </cell>
          <cell r="F210">
            <v>26</v>
          </cell>
        </row>
        <row r="211">
          <cell r="A211" t="str">
            <v>大阪府</v>
          </cell>
          <cell r="B211" t="str">
            <v>都道府県</v>
          </cell>
          <cell r="C211" t="str">
            <v>大阪府</v>
          </cell>
          <cell r="D211" t="str">
            <v>特定行政庁</v>
          </cell>
          <cell r="E211">
            <v>1</v>
          </cell>
          <cell r="F211">
            <v>27</v>
          </cell>
        </row>
        <row r="212">
          <cell r="A212" t="str">
            <v>兵庫県</v>
          </cell>
          <cell r="B212" t="str">
            <v>都道府県</v>
          </cell>
          <cell r="C212" t="str">
            <v>兵庫県</v>
          </cell>
          <cell r="D212" t="str">
            <v>特定行政庁</v>
          </cell>
          <cell r="E212">
            <v>1</v>
          </cell>
          <cell r="F212">
            <v>28</v>
          </cell>
        </row>
        <row r="213">
          <cell r="A213" t="str">
            <v>奈良県</v>
          </cell>
          <cell r="B213" t="str">
            <v>都道府県</v>
          </cell>
          <cell r="C213" t="str">
            <v>奈良県</v>
          </cell>
          <cell r="D213" t="str">
            <v>特定行政庁</v>
          </cell>
          <cell r="E213">
            <v>1</v>
          </cell>
          <cell r="F213">
            <v>29</v>
          </cell>
        </row>
        <row r="214">
          <cell r="A214" t="str">
            <v>和歌山県</v>
          </cell>
          <cell r="B214" t="str">
            <v>都道府県</v>
          </cell>
          <cell r="C214" t="str">
            <v>和歌山県</v>
          </cell>
          <cell r="D214" t="str">
            <v>特定行政庁</v>
          </cell>
          <cell r="E214">
            <v>1</v>
          </cell>
          <cell r="F214">
            <v>30</v>
          </cell>
        </row>
        <row r="215">
          <cell r="A215" t="str">
            <v>鳥取県</v>
          </cell>
          <cell r="B215" t="str">
            <v>都道府県</v>
          </cell>
          <cell r="C215" t="str">
            <v>鳥取県</v>
          </cell>
          <cell r="D215" t="str">
            <v>特定行政庁</v>
          </cell>
          <cell r="E215">
            <v>1</v>
          </cell>
          <cell r="F215">
            <v>31</v>
          </cell>
        </row>
        <row r="216">
          <cell r="A216" t="str">
            <v>島根県</v>
          </cell>
          <cell r="B216" t="str">
            <v>都道府県</v>
          </cell>
          <cell r="C216" t="str">
            <v>島根県</v>
          </cell>
          <cell r="D216" t="str">
            <v>特定行政庁</v>
          </cell>
          <cell r="E216">
            <v>1</v>
          </cell>
          <cell r="F216">
            <v>32</v>
          </cell>
        </row>
        <row r="217">
          <cell r="A217" t="str">
            <v>岡山県</v>
          </cell>
          <cell r="B217" t="str">
            <v>都道府県</v>
          </cell>
          <cell r="C217" t="str">
            <v>岡山県</v>
          </cell>
          <cell r="D217" t="str">
            <v>特定行政庁</v>
          </cell>
          <cell r="E217">
            <v>1</v>
          </cell>
          <cell r="F217">
            <v>33</v>
          </cell>
        </row>
        <row r="218">
          <cell r="A218" t="str">
            <v>広島県</v>
          </cell>
          <cell r="B218" t="str">
            <v>都道府県</v>
          </cell>
          <cell r="C218" t="str">
            <v>広島県</v>
          </cell>
          <cell r="D218" t="str">
            <v>特定行政庁</v>
          </cell>
          <cell r="E218">
            <v>1</v>
          </cell>
          <cell r="F218">
            <v>34</v>
          </cell>
        </row>
        <row r="219">
          <cell r="A219" t="str">
            <v>山口県</v>
          </cell>
          <cell r="B219" t="str">
            <v>都道府県</v>
          </cell>
          <cell r="C219" t="str">
            <v>山口県</v>
          </cell>
          <cell r="D219" t="str">
            <v>特定行政庁</v>
          </cell>
          <cell r="E219">
            <v>1</v>
          </cell>
          <cell r="F219">
            <v>35</v>
          </cell>
        </row>
        <row r="220">
          <cell r="A220" t="str">
            <v>徳島県</v>
          </cell>
          <cell r="B220" t="str">
            <v>都道府県</v>
          </cell>
          <cell r="C220" t="str">
            <v>徳島県</v>
          </cell>
          <cell r="D220" t="str">
            <v>特定行政庁</v>
          </cell>
          <cell r="E220">
            <v>1</v>
          </cell>
          <cell r="F220">
            <v>36</v>
          </cell>
        </row>
        <row r="221">
          <cell r="A221" t="str">
            <v>香川県</v>
          </cell>
          <cell r="B221" t="str">
            <v>都道府県</v>
          </cell>
          <cell r="C221" t="str">
            <v>香川県</v>
          </cell>
          <cell r="D221" t="str">
            <v>特定行政庁</v>
          </cell>
          <cell r="E221">
            <v>1</v>
          </cell>
          <cell r="F221">
            <v>37</v>
          </cell>
        </row>
        <row r="222">
          <cell r="A222" t="str">
            <v>愛媛県</v>
          </cell>
          <cell r="B222" t="str">
            <v>都道府県</v>
          </cell>
          <cell r="C222" t="str">
            <v>愛媛県</v>
          </cell>
          <cell r="D222" t="str">
            <v>特定行政庁</v>
          </cell>
          <cell r="E222">
            <v>1</v>
          </cell>
          <cell r="F222">
            <v>38</v>
          </cell>
        </row>
        <row r="223">
          <cell r="A223" t="str">
            <v>高知県</v>
          </cell>
          <cell r="B223" t="str">
            <v>都道府県</v>
          </cell>
          <cell r="C223" t="str">
            <v>高知県</v>
          </cell>
          <cell r="D223" t="str">
            <v>特定行政庁</v>
          </cell>
          <cell r="E223">
            <v>1</v>
          </cell>
          <cell r="F223">
            <v>39</v>
          </cell>
        </row>
        <row r="224">
          <cell r="A224" t="str">
            <v>福岡県</v>
          </cell>
          <cell r="B224" t="str">
            <v>都道府県</v>
          </cell>
          <cell r="C224" t="str">
            <v>福岡県</v>
          </cell>
          <cell r="D224" t="str">
            <v>特定行政庁</v>
          </cell>
          <cell r="E224">
            <v>1</v>
          </cell>
          <cell r="F224">
            <v>40</v>
          </cell>
        </row>
        <row r="225">
          <cell r="A225" t="str">
            <v>佐賀県</v>
          </cell>
          <cell r="B225" t="str">
            <v>都道府県</v>
          </cell>
          <cell r="C225" t="str">
            <v>佐賀県</v>
          </cell>
          <cell r="D225" t="str">
            <v>特定行政庁</v>
          </cell>
          <cell r="E225">
            <v>1</v>
          </cell>
          <cell r="F225">
            <v>41</v>
          </cell>
        </row>
        <row r="226">
          <cell r="A226" t="str">
            <v>長崎県</v>
          </cell>
          <cell r="B226" t="str">
            <v>都道府県</v>
          </cell>
          <cell r="C226" t="str">
            <v>長崎県</v>
          </cell>
          <cell r="D226" t="str">
            <v>特定行政庁</v>
          </cell>
          <cell r="E226">
            <v>1</v>
          </cell>
          <cell r="F226">
            <v>42</v>
          </cell>
        </row>
        <row r="227">
          <cell r="A227" t="str">
            <v>熊本県</v>
          </cell>
          <cell r="B227" t="str">
            <v>都道府県</v>
          </cell>
          <cell r="C227" t="str">
            <v>熊本県</v>
          </cell>
          <cell r="D227" t="str">
            <v>特定行政庁</v>
          </cell>
          <cell r="E227">
            <v>1</v>
          </cell>
          <cell r="F227">
            <v>43</v>
          </cell>
        </row>
        <row r="228">
          <cell r="A228" t="str">
            <v>大分県</v>
          </cell>
          <cell r="B228" t="str">
            <v>都道府県</v>
          </cell>
          <cell r="C228" t="str">
            <v>大分県</v>
          </cell>
          <cell r="D228" t="str">
            <v>特定行政庁</v>
          </cell>
          <cell r="E228">
            <v>1</v>
          </cell>
          <cell r="F228">
            <v>44</v>
          </cell>
        </row>
        <row r="229">
          <cell r="A229" t="str">
            <v>宮崎県</v>
          </cell>
          <cell r="B229" t="str">
            <v>都道府県</v>
          </cell>
          <cell r="C229" t="str">
            <v>宮崎県</v>
          </cell>
          <cell r="D229" t="str">
            <v>特定行政庁</v>
          </cell>
          <cell r="E229">
            <v>1</v>
          </cell>
          <cell r="F229">
            <v>45</v>
          </cell>
        </row>
        <row r="230">
          <cell r="A230" t="str">
            <v>鹿児島県</v>
          </cell>
          <cell r="B230" t="str">
            <v>都道府県</v>
          </cell>
          <cell r="C230" t="str">
            <v>鹿児島県</v>
          </cell>
          <cell r="D230" t="str">
            <v>特定行政庁</v>
          </cell>
          <cell r="E230">
            <v>1</v>
          </cell>
          <cell r="F230">
            <v>46</v>
          </cell>
        </row>
        <row r="231">
          <cell r="A231" t="str">
            <v>沖縄県</v>
          </cell>
          <cell r="B231" t="str">
            <v>都道府県</v>
          </cell>
          <cell r="C231" t="str">
            <v>沖縄県</v>
          </cell>
          <cell r="D231" t="str">
            <v>特定行政庁</v>
          </cell>
          <cell r="E231">
            <v>1</v>
          </cell>
          <cell r="F231">
            <v>47</v>
          </cell>
        </row>
        <row r="232">
          <cell r="A232" t="str">
            <v>札幌市</v>
          </cell>
          <cell r="B232" t="str">
            <v>政令市</v>
          </cell>
          <cell r="C232" t="str">
            <v>北海道</v>
          </cell>
          <cell r="D232" t="str">
            <v>特定行政庁</v>
          </cell>
          <cell r="E232">
            <v>2</v>
          </cell>
          <cell r="F232">
            <v>1</v>
          </cell>
        </row>
        <row r="233">
          <cell r="A233" t="str">
            <v>仙台市</v>
          </cell>
          <cell r="B233" t="str">
            <v>政令市</v>
          </cell>
          <cell r="C233" t="str">
            <v>宮城県</v>
          </cell>
          <cell r="D233" t="str">
            <v>特定行政庁</v>
          </cell>
          <cell r="E233">
            <v>2</v>
          </cell>
          <cell r="F233">
            <v>4</v>
          </cell>
        </row>
        <row r="234">
          <cell r="A234" t="str">
            <v>さいたま市</v>
          </cell>
          <cell r="B234" t="str">
            <v>政令市</v>
          </cell>
          <cell r="C234" t="str">
            <v>埼玉県</v>
          </cell>
          <cell r="D234" t="str">
            <v>特定行政庁</v>
          </cell>
          <cell r="E234">
            <v>2</v>
          </cell>
          <cell r="F234">
            <v>11</v>
          </cell>
        </row>
        <row r="235">
          <cell r="A235" t="str">
            <v>千葉市</v>
          </cell>
          <cell r="B235" t="str">
            <v>政令市</v>
          </cell>
          <cell r="C235" t="str">
            <v>千葉県</v>
          </cell>
          <cell r="D235" t="str">
            <v>特定行政庁</v>
          </cell>
          <cell r="E235">
            <v>2</v>
          </cell>
          <cell r="F235">
            <v>12</v>
          </cell>
        </row>
        <row r="236">
          <cell r="A236" t="str">
            <v>川崎市</v>
          </cell>
          <cell r="B236" t="str">
            <v>政令市</v>
          </cell>
          <cell r="C236" t="str">
            <v>神奈川県</v>
          </cell>
          <cell r="D236" t="str">
            <v>特定行政庁</v>
          </cell>
          <cell r="E236">
            <v>2</v>
          </cell>
          <cell r="F236">
            <v>14</v>
          </cell>
        </row>
        <row r="237">
          <cell r="A237" t="str">
            <v>横浜市</v>
          </cell>
          <cell r="B237" t="str">
            <v>政令市</v>
          </cell>
          <cell r="C237" t="str">
            <v>神奈川県</v>
          </cell>
          <cell r="D237" t="str">
            <v>特定行政庁</v>
          </cell>
          <cell r="E237">
            <v>2</v>
          </cell>
          <cell r="F237">
            <v>14</v>
          </cell>
        </row>
        <row r="238">
          <cell r="A238" t="str">
            <v>相模原市</v>
          </cell>
          <cell r="B238" t="str">
            <v>政令市</v>
          </cell>
          <cell r="C238" t="str">
            <v>神奈川県</v>
          </cell>
          <cell r="D238" t="str">
            <v>特定行政庁</v>
          </cell>
          <cell r="E238">
            <v>2</v>
          </cell>
          <cell r="F238">
            <v>14</v>
          </cell>
        </row>
        <row r="239">
          <cell r="A239" t="str">
            <v>新潟市</v>
          </cell>
          <cell r="B239" t="str">
            <v>政令市</v>
          </cell>
          <cell r="C239" t="str">
            <v>新潟県</v>
          </cell>
          <cell r="D239" t="str">
            <v>特定行政庁</v>
          </cell>
          <cell r="E239">
            <v>2</v>
          </cell>
          <cell r="F239">
            <v>15</v>
          </cell>
        </row>
        <row r="240">
          <cell r="A240" t="str">
            <v>静岡市</v>
          </cell>
          <cell r="B240" t="str">
            <v>政令市</v>
          </cell>
          <cell r="C240" t="str">
            <v>静岡県</v>
          </cell>
          <cell r="D240" t="str">
            <v>特定行政庁</v>
          </cell>
          <cell r="E240">
            <v>2</v>
          </cell>
          <cell r="F240">
            <v>22</v>
          </cell>
        </row>
        <row r="241">
          <cell r="A241" t="str">
            <v>浜松市</v>
          </cell>
          <cell r="B241" t="str">
            <v>政令市</v>
          </cell>
          <cell r="C241" t="str">
            <v>静岡県</v>
          </cell>
          <cell r="D241" t="str">
            <v>特定行政庁</v>
          </cell>
          <cell r="E241">
            <v>2</v>
          </cell>
          <cell r="F241">
            <v>22</v>
          </cell>
        </row>
        <row r="242">
          <cell r="A242" t="str">
            <v>名古屋市</v>
          </cell>
          <cell r="B242" t="str">
            <v>政令市</v>
          </cell>
          <cell r="C242" t="str">
            <v>愛知県</v>
          </cell>
          <cell r="D242" t="str">
            <v>特定行政庁</v>
          </cell>
          <cell r="E242">
            <v>2</v>
          </cell>
          <cell r="F242">
            <v>23</v>
          </cell>
        </row>
        <row r="243">
          <cell r="A243" t="str">
            <v>京都市</v>
          </cell>
          <cell r="B243" t="str">
            <v>政令市</v>
          </cell>
          <cell r="C243" t="str">
            <v>京都府</v>
          </cell>
          <cell r="D243" t="str">
            <v>特定行政庁</v>
          </cell>
          <cell r="E243">
            <v>2</v>
          </cell>
          <cell r="F243">
            <v>26</v>
          </cell>
        </row>
        <row r="244">
          <cell r="A244" t="str">
            <v>堺市</v>
          </cell>
          <cell r="B244" t="str">
            <v>政令市</v>
          </cell>
          <cell r="C244" t="str">
            <v>大阪府</v>
          </cell>
          <cell r="D244" t="str">
            <v>特定行政庁</v>
          </cell>
          <cell r="E244">
            <v>2</v>
          </cell>
          <cell r="F244">
            <v>27</v>
          </cell>
        </row>
        <row r="245">
          <cell r="A245" t="str">
            <v>大阪市</v>
          </cell>
          <cell r="B245" t="str">
            <v>政令市</v>
          </cell>
          <cell r="C245" t="str">
            <v>大阪府</v>
          </cell>
          <cell r="D245" t="str">
            <v>特定行政庁</v>
          </cell>
          <cell r="E245">
            <v>2</v>
          </cell>
          <cell r="F245">
            <v>27</v>
          </cell>
        </row>
        <row r="246">
          <cell r="A246" t="str">
            <v>神戸市</v>
          </cell>
          <cell r="B246" t="str">
            <v>政令市</v>
          </cell>
          <cell r="C246" t="str">
            <v>兵庫県</v>
          </cell>
          <cell r="D246" t="str">
            <v>特定行政庁</v>
          </cell>
          <cell r="E246">
            <v>2</v>
          </cell>
          <cell r="F246">
            <v>28</v>
          </cell>
        </row>
        <row r="247">
          <cell r="A247" t="str">
            <v>岡山市</v>
          </cell>
          <cell r="B247" t="str">
            <v>政令市</v>
          </cell>
          <cell r="C247" t="str">
            <v>岡山県</v>
          </cell>
          <cell r="D247" t="str">
            <v>特定行政庁</v>
          </cell>
          <cell r="E247">
            <v>2</v>
          </cell>
          <cell r="F247">
            <v>33</v>
          </cell>
        </row>
        <row r="248">
          <cell r="A248" t="str">
            <v>広島市</v>
          </cell>
          <cell r="B248" t="str">
            <v>政令市</v>
          </cell>
          <cell r="C248" t="str">
            <v>広島県</v>
          </cell>
          <cell r="D248" t="str">
            <v>特定行政庁</v>
          </cell>
          <cell r="E248">
            <v>2</v>
          </cell>
          <cell r="F248">
            <v>34</v>
          </cell>
        </row>
        <row r="249">
          <cell r="A249" t="str">
            <v>福岡市</v>
          </cell>
          <cell r="B249" t="str">
            <v>政令市</v>
          </cell>
          <cell r="C249" t="str">
            <v>福岡県</v>
          </cell>
          <cell r="D249" t="str">
            <v>特定行政庁</v>
          </cell>
          <cell r="E249">
            <v>2</v>
          </cell>
          <cell r="F249">
            <v>40</v>
          </cell>
        </row>
        <row r="250">
          <cell r="A250" t="str">
            <v>北九州市</v>
          </cell>
          <cell r="B250" t="str">
            <v>政令市</v>
          </cell>
          <cell r="C250" t="str">
            <v>福岡県</v>
          </cell>
          <cell r="D250" t="str">
            <v>特定行政庁</v>
          </cell>
          <cell r="E250">
            <v>2</v>
          </cell>
          <cell r="F250">
            <v>40</v>
          </cell>
        </row>
        <row r="251">
          <cell r="A251" t="str">
            <v>熊本市</v>
          </cell>
          <cell r="B251" t="str">
            <v>政令市</v>
          </cell>
          <cell r="C251" t="str">
            <v>熊本県</v>
          </cell>
          <cell r="D251" t="str">
            <v>特定行政庁</v>
          </cell>
          <cell r="E251">
            <v>2</v>
          </cell>
          <cell r="F251">
            <v>43</v>
          </cell>
        </row>
        <row r="252">
          <cell r="A252" t="str">
            <v>旭川市</v>
          </cell>
          <cell r="B252" t="str">
            <v>４条１項設置市</v>
          </cell>
          <cell r="C252" t="str">
            <v>北海道</v>
          </cell>
          <cell r="D252" t="str">
            <v>特定行政庁</v>
          </cell>
          <cell r="E252">
            <v>3</v>
          </cell>
          <cell r="F252">
            <v>1</v>
          </cell>
        </row>
        <row r="253">
          <cell r="A253" t="str">
            <v>函館市</v>
          </cell>
          <cell r="B253" t="str">
            <v>４条１項設置市</v>
          </cell>
          <cell r="C253" t="str">
            <v>北海道</v>
          </cell>
          <cell r="D253" t="str">
            <v>特定行政庁</v>
          </cell>
          <cell r="E253">
            <v>3</v>
          </cell>
          <cell r="F253">
            <v>1</v>
          </cell>
        </row>
        <row r="254">
          <cell r="A254" t="str">
            <v>青森市</v>
          </cell>
          <cell r="B254" t="str">
            <v>４条１項設置市</v>
          </cell>
          <cell r="C254" t="str">
            <v>青森県</v>
          </cell>
          <cell r="D254" t="str">
            <v>特定行政庁</v>
          </cell>
          <cell r="E254">
            <v>3</v>
          </cell>
          <cell r="F254">
            <v>2</v>
          </cell>
        </row>
        <row r="255">
          <cell r="A255" t="str">
            <v>盛岡市</v>
          </cell>
          <cell r="B255" t="str">
            <v>４条１項設置市</v>
          </cell>
          <cell r="C255" t="str">
            <v>岩手県</v>
          </cell>
          <cell r="D255" t="str">
            <v>特定行政庁</v>
          </cell>
          <cell r="E255">
            <v>3</v>
          </cell>
          <cell r="F255">
            <v>3</v>
          </cell>
        </row>
        <row r="256">
          <cell r="A256" t="str">
            <v>秋田市</v>
          </cell>
          <cell r="B256" t="str">
            <v>４条１項設置市</v>
          </cell>
          <cell r="C256" t="str">
            <v>秋田県</v>
          </cell>
          <cell r="D256" t="str">
            <v>特定行政庁</v>
          </cell>
          <cell r="E256">
            <v>3</v>
          </cell>
          <cell r="F256">
            <v>5</v>
          </cell>
        </row>
        <row r="257">
          <cell r="A257" t="str">
            <v>郡山市</v>
          </cell>
          <cell r="B257" t="str">
            <v>４条１項設置市</v>
          </cell>
          <cell r="C257" t="str">
            <v>福島県</v>
          </cell>
          <cell r="D257" t="str">
            <v>特定行政庁</v>
          </cell>
          <cell r="E257">
            <v>3</v>
          </cell>
          <cell r="F257">
            <v>7</v>
          </cell>
        </row>
        <row r="258">
          <cell r="A258" t="str">
            <v>福島市</v>
          </cell>
          <cell r="B258" t="str">
            <v>４条１項設置市</v>
          </cell>
          <cell r="C258" t="str">
            <v>福島県</v>
          </cell>
          <cell r="D258" t="str">
            <v>特定行政庁</v>
          </cell>
          <cell r="E258">
            <v>3</v>
          </cell>
          <cell r="F258">
            <v>7</v>
          </cell>
        </row>
        <row r="259">
          <cell r="A259" t="str">
            <v>いわき市</v>
          </cell>
          <cell r="B259" t="str">
            <v>４条１項設置市</v>
          </cell>
          <cell r="C259" t="str">
            <v>福島県</v>
          </cell>
          <cell r="D259" t="str">
            <v>特定行政庁</v>
          </cell>
          <cell r="E259">
            <v>3</v>
          </cell>
          <cell r="F259">
            <v>7</v>
          </cell>
        </row>
        <row r="260">
          <cell r="A260" t="str">
            <v>水戸市</v>
          </cell>
          <cell r="B260" t="str">
            <v>４条１項設置市</v>
          </cell>
          <cell r="C260" t="str">
            <v>茨城県</v>
          </cell>
          <cell r="D260" t="str">
            <v>特定行政庁</v>
          </cell>
          <cell r="E260">
            <v>3</v>
          </cell>
          <cell r="F260">
            <v>8</v>
          </cell>
        </row>
        <row r="261">
          <cell r="A261" t="str">
            <v>宇都宮市</v>
          </cell>
          <cell r="B261" t="str">
            <v>４条１項設置市</v>
          </cell>
          <cell r="C261" t="str">
            <v>栃木県</v>
          </cell>
          <cell r="D261" t="str">
            <v>特定行政庁</v>
          </cell>
          <cell r="E261">
            <v>3</v>
          </cell>
          <cell r="F261">
            <v>9</v>
          </cell>
        </row>
        <row r="262">
          <cell r="A262" t="str">
            <v>前橋市</v>
          </cell>
          <cell r="B262" t="str">
            <v>４条１項設置市</v>
          </cell>
          <cell r="C262" t="str">
            <v>群馬県</v>
          </cell>
          <cell r="D262" t="str">
            <v>特定行政庁</v>
          </cell>
          <cell r="E262">
            <v>3</v>
          </cell>
          <cell r="F262">
            <v>10</v>
          </cell>
        </row>
        <row r="263">
          <cell r="A263" t="str">
            <v>高崎市</v>
          </cell>
          <cell r="B263" t="str">
            <v>４条１項設置市</v>
          </cell>
          <cell r="C263" t="str">
            <v>群馬県</v>
          </cell>
          <cell r="D263" t="str">
            <v>特定行政庁</v>
          </cell>
          <cell r="E263">
            <v>3</v>
          </cell>
          <cell r="F263">
            <v>10</v>
          </cell>
        </row>
        <row r="264">
          <cell r="A264" t="str">
            <v>川口市</v>
          </cell>
          <cell r="B264" t="str">
            <v>４条１項設置市</v>
          </cell>
          <cell r="C264" t="str">
            <v>埼玉県</v>
          </cell>
          <cell r="D264" t="str">
            <v>特定行政庁</v>
          </cell>
          <cell r="E264">
            <v>3</v>
          </cell>
          <cell r="F264">
            <v>11</v>
          </cell>
        </row>
        <row r="265">
          <cell r="A265" t="str">
            <v>越谷市</v>
          </cell>
          <cell r="B265" t="str">
            <v>４条１項設置市</v>
          </cell>
          <cell r="C265" t="str">
            <v>埼玉県</v>
          </cell>
          <cell r="D265" t="str">
            <v>特定行政庁</v>
          </cell>
          <cell r="E265">
            <v>3</v>
          </cell>
          <cell r="F265">
            <v>11</v>
          </cell>
        </row>
        <row r="266">
          <cell r="A266" t="str">
            <v>川越市</v>
          </cell>
          <cell r="B266" t="str">
            <v>４条１項設置市</v>
          </cell>
          <cell r="C266" t="str">
            <v>埼玉県</v>
          </cell>
          <cell r="D266" t="str">
            <v>特定行政庁</v>
          </cell>
          <cell r="E266">
            <v>3</v>
          </cell>
          <cell r="F266">
            <v>11</v>
          </cell>
        </row>
        <row r="267">
          <cell r="A267" t="str">
            <v>所沢市</v>
          </cell>
          <cell r="B267" t="str">
            <v>４条１項設置市</v>
          </cell>
          <cell r="C267" t="str">
            <v>埼玉県</v>
          </cell>
          <cell r="D267" t="str">
            <v>特定行政庁</v>
          </cell>
          <cell r="E267">
            <v>3</v>
          </cell>
          <cell r="F267">
            <v>11</v>
          </cell>
        </row>
        <row r="268">
          <cell r="A268" t="str">
            <v>市川市</v>
          </cell>
          <cell r="B268" t="str">
            <v>４条１項設置市</v>
          </cell>
          <cell r="C268" t="str">
            <v>千葉県</v>
          </cell>
          <cell r="D268" t="str">
            <v>特定行政庁</v>
          </cell>
          <cell r="E268">
            <v>3</v>
          </cell>
          <cell r="F268">
            <v>12</v>
          </cell>
        </row>
        <row r="269">
          <cell r="A269" t="str">
            <v>市原市</v>
          </cell>
          <cell r="B269" t="str">
            <v>４条１項設置市</v>
          </cell>
          <cell r="C269" t="str">
            <v>千葉県</v>
          </cell>
          <cell r="D269" t="str">
            <v>特定行政庁</v>
          </cell>
          <cell r="E269">
            <v>3</v>
          </cell>
          <cell r="F269">
            <v>12</v>
          </cell>
        </row>
        <row r="270">
          <cell r="A270" t="str">
            <v>船橋市</v>
          </cell>
          <cell r="B270" t="str">
            <v>４条１項設置市</v>
          </cell>
          <cell r="C270" t="str">
            <v>千葉県</v>
          </cell>
          <cell r="D270" t="str">
            <v>特定行政庁</v>
          </cell>
          <cell r="E270">
            <v>3</v>
          </cell>
          <cell r="F270">
            <v>12</v>
          </cell>
        </row>
        <row r="271">
          <cell r="A271" t="str">
            <v>松戸市</v>
          </cell>
          <cell r="B271" t="str">
            <v>４条１項設置市</v>
          </cell>
          <cell r="C271" t="str">
            <v>千葉県</v>
          </cell>
          <cell r="D271" t="str">
            <v>特定行政庁</v>
          </cell>
          <cell r="E271">
            <v>3</v>
          </cell>
          <cell r="F271">
            <v>12</v>
          </cell>
        </row>
        <row r="272">
          <cell r="A272" t="str">
            <v>柏市</v>
          </cell>
          <cell r="B272" t="str">
            <v>４条１項設置市</v>
          </cell>
          <cell r="C272" t="str">
            <v>千葉県</v>
          </cell>
          <cell r="D272" t="str">
            <v>特定行政庁</v>
          </cell>
          <cell r="E272">
            <v>3</v>
          </cell>
          <cell r="F272">
            <v>12</v>
          </cell>
        </row>
        <row r="273">
          <cell r="A273" t="str">
            <v>八王子市</v>
          </cell>
          <cell r="B273" t="str">
            <v>４条１項設置市</v>
          </cell>
          <cell r="C273" t="str">
            <v>東京都</v>
          </cell>
          <cell r="D273" t="str">
            <v>特定行政庁</v>
          </cell>
          <cell r="E273">
            <v>3</v>
          </cell>
          <cell r="F273">
            <v>13</v>
          </cell>
        </row>
        <row r="274">
          <cell r="A274" t="str">
            <v>町田市</v>
          </cell>
          <cell r="B274" t="str">
            <v>４条１項設置市</v>
          </cell>
          <cell r="C274" t="str">
            <v>東京都</v>
          </cell>
          <cell r="D274" t="str">
            <v>特定行政庁</v>
          </cell>
          <cell r="E274">
            <v>3</v>
          </cell>
          <cell r="F274">
            <v>13</v>
          </cell>
        </row>
        <row r="275">
          <cell r="A275" t="str">
            <v>平塚市</v>
          </cell>
          <cell r="B275" t="str">
            <v>４条１項設置市</v>
          </cell>
          <cell r="C275" t="str">
            <v>神奈川県</v>
          </cell>
          <cell r="D275" t="str">
            <v>特定行政庁</v>
          </cell>
          <cell r="E275">
            <v>3</v>
          </cell>
          <cell r="F275">
            <v>14</v>
          </cell>
        </row>
        <row r="276">
          <cell r="A276" t="str">
            <v>藤沢市</v>
          </cell>
          <cell r="B276" t="str">
            <v>４条１項設置市</v>
          </cell>
          <cell r="C276" t="str">
            <v>神奈川県</v>
          </cell>
          <cell r="D276" t="str">
            <v>特定行政庁</v>
          </cell>
          <cell r="E276">
            <v>3</v>
          </cell>
          <cell r="F276">
            <v>14</v>
          </cell>
        </row>
        <row r="277">
          <cell r="A277" t="str">
            <v>横須賀市</v>
          </cell>
          <cell r="B277" t="str">
            <v>４条１項設置市</v>
          </cell>
          <cell r="C277" t="str">
            <v>神奈川県</v>
          </cell>
          <cell r="D277" t="str">
            <v>特定行政庁</v>
          </cell>
          <cell r="E277">
            <v>3</v>
          </cell>
          <cell r="F277">
            <v>14</v>
          </cell>
        </row>
        <row r="278">
          <cell r="A278" t="str">
            <v>長岡市</v>
          </cell>
          <cell r="B278" t="str">
            <v>４条１項設置市</v>
          </cell>
          <cell r="C278" t="str">
            <v>新潟県</v>
          </cell>
          <cell r="D278" t="str">
            <v>特定行政庁</v>
          </cell>
          <cell r="E278">
            <v>3</v>
          </cell>
          <cell r="F278">
            <v>15</v>
          </cell>
        </row>
        <row r="279">
          <cell r="A279" t="str">
            <v>富山市</v>
          </cell>
          <cell r="B279" t="str">
            <v>４条１項設置市</v>
          </cell>
          <cell r="C279" t="str">
            <v>富山県</v>
          </cell>
          <cell r="D279" t="str">
            <v>特定行政庁</v>
          </cell>
          <cell r="E279">
            <v>3</v>
          </cell>
          <cell r="F279">
            <v>16</v>
          </cell>
        </row>
        <row r="280">
          <cell r="A280" t="str">
            <v>金沢市</v>
          </cell>
          <cell r="B280" t="str">
            <v>４条１項設置市</v>
          </cell>
          <cell r="C280" t="str">
            <v>石川県</v>
          </cell>
          <cell r="D280" t="str">
            <v>特定行政庁</v>
          </cell>
          <cell r="E280">
            <v>3</v>
          </cell>
          <cell r="F280">
            <v>17</v>
          </cell>
        </row>
        <row r="281">
          <cell r="A281" t="str">
            <v>福井市</v>
          </cell>
          <cell r="B281" t="str">
            <v>４条１項設置市</v>
          </cell>
          <cell r="C281" t="str">
            <v>福井県</v>
          </cell>
          <cell r="D281" t="str">
            <v>特定行政庁</v>
          </cell>
          <cell r="E281">
            <v>3</v>
          </cell>
          <cell r="F281">
            <v>18</v>
          </cell>
        </row>
        <row r="282">
          <cell r="A282" t="str">
            <v>長野市</v>
          </cell>
          <cell r="B282" t="str">
            <v>４条１項設置市</v>
          </cell>
          <cell r="C282" t="str">
            <v>長野県</v>
          </cell>
          <cell r="D282" t="str">
            <v>特定行政庁</v>
          </cell>
          <cell r="E282">
            <v>3</v>
          </cell>
          <cell r="F282">
            <v>20</v>
          </cell>
        </row>
        <row r="283">
          <cell r="A283" t="str">
            <v>岐阜市</v>
          </cell>
          <cell r="B283" t="str">
            <v>４条１項設置市</v>
          </cell>
          <cell r="C283" t="str">
            <v>岐阜県</v>
          </cell>
          <cell r="D283" t="str">
            <v>特定行政庁</v>
          </cell>
          <cell r="E283">
            <v>3</v>
          </cell>
          <cell r="F283">
            <v>21</v>
          </cell>
        </row>
        <row r="284">
          <cell r="A284" t="str">
            <v>豊田市</v>
          </cell>
          <cell r="B284" t="str">
            <v>４条１項設置市</v>
          </cell>
          <cell r="C284" t="str">
            <v>愛知県</v>
          </cell>
          <cell r="D284" t="str">
            <v>特定行政庁</v>
          </cell>
          <cell r="E284">
            <v>3</v>
          </cell>
          <cell r="F284">
            <v>23</v>
          </cell>
        </row>
        <row r="285">
          <cell r="A285" t="str">
            <v>豊橋市</v>
          </cell>
          <cell r="B285" t="str">
            <v>４条１項設置市</v>
          </cell>
          <cell r="C285" t="str">
            <v>愛知県</v>
          </cell>
          <cell r="D285" t="str">
            <v>特定行政庁</v>
          </cell>
          <cell r="E285">
            <v>3</v>
          </cell>
          <cell r="F285">
            <v>23</v>
          </cell>
        </row>
        <row r="286">
          <cell r="A286" t="str">
            <v>一宮市</v>
          </cell>
          <cell r="B286" t="str">
            <v>４条１項設置市</v>
          </cell>
          <cell r="C286" t="str">
            <v>愛知県</v>
          </cell>
          <cell r="D286" t="str">
            <v>特定行政庁</v>
          </cell>
          <cell r="E286">
            <v>3</v>
          </cell>
          <cell r="F286">
            <v>23</v>
          </cell>
        </row>
        <row r="287">
          <cell r="A287" t="str">
            <v>岡崎市</v>
          </cell>
          <cell r="B287" t="str">
            <v>４条１項設置市</v>
          </cell>
          <cell r="C287" t="str">
            <v>愛知県</v>
          </cell>
          <cell r="D287" t="str">
            <v>特定行政庁</v>
          </cell>
          <cell r="E287">
            <v>3</v>
          </cell>
          <cell r="F287">
            <v>23</v>
          </cell>
        </row>
        <row r="288">
          <cell r="A288" t="str">
            <v>春日井市</v>
          </cell>
          <cell r="B288" t="str">
            <v>４条１項設置市</v>
          </cell>
          <cell r="C288" t="str">
            <v>愛知県</v>
          </cell>
          <cell r="D288" t="str">
            <v>特定行政庁</v>
          </cell>
          <cell r="E288">
            <v>3</v>
          </cell>
          <cell r="F288">
            <v>23</v>
          </cell>
        </row>
        <row r="289">
          <cell r="A289" t="str">
            <v>津市</v>
          </cell>
          <cell r="B289" t="str">
            <v>４条１項設置市</v>
          </cell>
          <cell r="C289" t="str">
            <v>三重県</v>
          </cell>
          <cell r="D289" t="str">
            <v>特定行政庁</v>
          </cell>
          <cell r="E289">
            <v>3</v>
          </cell>
          <cell r="F289">
            <v>24</v>
          </cell>
        </row>
        <row r="290">
          <cell r="A290" t="str">
            <v>四日市市</v>
          </cell>
          <cell r="B290" t="str">
            <v>４条１項設置市</v>
          </cell>
          <cell r="C290" t="str">
            <v>三重県</v>
          </cell>
          <cell r="D290" t="str">
            <v>特定行政庁</v>
          </cell>
          <cell r="E290">
            <v>3</v>
          </cell>
          <cell r="F290">
            <v>24</v>
          </cell>
        </row>
        <row r="291">
          <cell r="A291" t="str">
            <v>大津市</v>
          </cell>
          <cell r="B291" t="str">
            <v>４条１項設置市</v>
          </cell>
          <cell r="C291" t="str">
            <v>滋賀県</v>
          </cell>
          <cell r="D291" t="str">
            <v>特定行政庁</v>
          </cell>
          <cell r="E291">
            <v>3</v>
          </cell>
          <cell r="F291">
            <v>25</v>
          </cell>
        </row>
        <row r="292">
          <cell r="A292" t="str">
            <v>東大阪市</v>
          </cell>
          <cell r="B292" t="str">
            <v>４条１項設置市</v>
          </cell>
          <cell r="C292" t="str">
            <v>大阪府</v>
          </cell>
          <cell r="D292" t="str">
            <v>特定行政庁</v>
          </cell>
          <cell r="E292">
            <v>3</v>
          </cell>
          <cell r="F292">
            <v>27</v>
          </cell>
        </row>
        <row r="293">
          <cell r="A293" t="str">
            <v>茨木市</v>
          </cell>
          <cell r="B293" t="str">
            <v>４条１項設置市</v>
          </cell>
          <cell r="C293" t="str">
            <v>大阪府</v>
          </cell>
          <cell r="D293" t="str">
            <v>特定行政庁</v>
          </cell>
          <cell r="E293">
            <v>3</v>
          </cell>
          <cell r="F293">
            <v>27</v>
          </cell>
        </row>
        <row r="294">
          <cell r="A294" t="str">
            <v>枚方市</v>
          </cell>
          <cell r="B294" t="str">
            <v>４条１項設置市</v>
          </cell>
          <cell r="C294" t="str">
            <v>大阪府</v>
          </cell>
          <cell r="D294" t="str">
            <v>特定行政庁</v>
          </cell>
          <cell r="E294">
            <v>3</v>
          </cell>
          <cell r="F294">
            <v>27</v>
          </cell>
        </row>
        <row r="295">
          <cell r="A295" t="str">
            <v>豊中市</v>
          </cell>
          <cell r="B295" t="str">
            <v>４条１項設置市</v>
          </cell>
          <cell r="C295" t="str">
            <v>大阪府</v>
          </cell>
          <cell r="D295" t="str">
            <v>特定行政庁</v>
          </cell>
          <cell r="E295">
            <v>3</v>
          </cell>
          <cell r="F295">
            <v>27</v>
          </cell>
        </row>
        <row r="296">
          <cell r="A296" t="str">
            <v>高槻市</v>
          </cell>
          <cell r="B296" t="str">
            <v>４条１項設置市</v>
          </cell>
          <cell r="C296" t="str">
            <v>大阪府</v>
          </cell>
          <cell r="D296" t="str">
            <v>特定行政庁</v>
          </cell>
          <cell r="E296">
            <v>3</v>
          </cell>
          <cell r="F296">
            <v>27</v>
          </cell>
        </row>
        <row r="297">
          <cell r="A297" t="str">
            <v>吹田市</v>
          </cell>
          <cell r="B297" t="str">
            <v>４条１項設置市</v>
          </cell>
          <cell r="C297" t="str">
            <v>大阪府</v>
          </cell>
          <cell r="D297" t="str">
            <v>特定行政庁</v>
          </cell>
          <cell r="E297">
            <v>3</v>
          </cell>
          <cell r="F297">
            <v>27</v>
          </cell>
        </row>
        <row r="298">
          <cell r="A298" t="str">
            <v>八尾市</v>
          </cell>
          <cell r="B298" t="str">
            <v>４条１項設置市</v>
          </cell>
          <cell r="C298" t="str">
            <v>大阪府</v>
          </cell>
          <cell r="D298" t="str">
            <v>特定行政庁</v>
          </cell>
          <cell r="E298">
            <v>3</v>
          </cell>
          <cell r="F298">
            <v>27</v>
          </cell>
        </row>
        <row r="299">
          <cell r="A299" t="str">
            <v>姫路市</v>
          </cell>
          <cell r="B299" t="str">
            <v>４条１項設置市</v>
          </cell>
          <cell r="C299" t="str">
            <v>兵庫県</v>
          </cell>
          <cell r="D299" t="str">
            <v>特定行政庁</v>
          </cell>
          <cell r="E299">
            <v>3</v>
          </cell>
          <cell r="F299">
            <v>28</v>
          </cell>
        </row>
        <row r="300">
          <cell r="A300" t="str">
            <v>加古川市</v>
          </cell>
          <cell r="B300" t="str">
            <v>４条１項設置市</v>
          </cell>
          <cell r="C300" t="str">
            <v>兵庫県</v>
          </cell>
          <cell r="D300" t="str">
            <v>特定行政庁</v>
          </cell>
          <cell r="E300">
            <v>3</v>
          </cell>
          <cell r="F300">
            <v>28</v>
          </cell>
        </row>
        <row r="301">
          <cell r="A301" t="str">
            <v>尼崎市</v>
          </cell>
          <cell r="B301" t="str">
            <v>４条１項設置市</v>
          </cell>
          <cell r="C301" t="str">
            <v>兵庫県</v>
          </cell>
          <cell r="D301" t="str">
            <v>特定行政庁</v>
          </cell>
          <cell r="E301">
            <v>3</v>
          </cell>
          <cell r="F301">
            <v>28</v>
          </cell>
        </row>
        <row r="302">
          <cell r="A302" t="str">
            <v>西宮市</v>
          </cell>
          <cell r="B302" t="str">
            <v>４条１項設置市</v>
          </cell>
          <cell r="C302" t="str">
            <v>兵庫県</v>
          </cell>
          <cell r="D302" t="str">
            <v>特定行政庁</v>
          </cell>
          <cell r="E302">
            <v>3</v>
          </cell>
          <cell r="F302">
            <v>28</v>
          </cell>
        </row>
        <row r="303">
          <cell r="A303" t="str">
            <v>明石市</v>
          </cell>
          <cell r="B303" t="str">
            <v>４条１項設置市</v>
          </cell>
          <cell r="C303" t="str">
            <v>兵庫県</v>
          </cell>
          <cell r="D303" t="str">
            <v>特定行政庁</v>
          </cell>
          <cell r="E303">
            <v>3</v>
          </cell>
          <cell r="F303">
            <v>28</v>
          </cell>
        </row>
        <row r="304">
          <cell r="A304" t="str">
            <v>奈良市</v>
          </cell>
          <cell r="B304" t="str">
            <v>４条１項設置市</v>
          </cell>
          <cell r="C304" t="str">
            <v>奈良県</v>
          </cell>
          <cell r="D304" t="str">
            <v>特定行政庁</v>
          </cell>
          <cell r="E304">
            <v>3</v>
          </cell>
          <cell r="F304">
            <v>29</v>
          </cell>
        </row>
        <row r="305">
          <cell r="A305" t="str">
            <v>和歌山市</v>
          </cell>
          <cell r="B305" t="str">
            <v>４条１項設置市</v>
          </cell>
          <cell r="C305" t="str">
            <v>和歌山県</v>
          </cell>
          <cell r="D305" t="str">
            <v>特定行政庁</v>
          </cell>
          <cell r="E305">
            <v>3</v>
          </cell>
          <cell r="F305">
            <v>30</v>
          </cell>
        </row>
        <row r="306">
          <cell r="A306" t="str">
            <v>倉敷市</v>
          </cell>
          <cell r="B306" t="str">
            <v>４条１項設置市</v>
          </cell>
          <cell r="C306" t="str">
            <v>岡山県</v>
          </cell>
          <cell r="D306" t="str">
            <v>特定行政庁</v>
          </cell>
          <cell r="E306">
            <v>3</v>
          </cell>
          <cell r="F306">
            <v>33</v>
          </cell>
        </row>
        <row r="307">
          <cell r="A307" t="str">
            <v>福山市</v>
          </cell>
          <cell r="B307" t="str">
            <v>４条１項設置市</v>
          </cell>
          <cell r="C307" t="str">
            <v>広島県</v>
          </cell>
          <cell r="D307" t="str">
            <v>特定行政庁</v>
          </cell>
          <cell r="E307">
            <v>3</v>
          </cell>
          <cell r="F307">
            <v>34</v>
          </cell>
        </row>
        <row r="308">
          <cell r="A308" t="str">
            <v>下関市</v>
          </cell>
          <cell r="B308" t="str">
            <v>４条１項設置市</v>
          </cell>
          <cell r="C308" t="str">
            <v>山口県</v>
          </cell>
          <cell r="D308" t="str">
            <v>特定行政庁</v>
          </cell>
          <cell r="E308">
            <v>3</v>
          </cell>
          <cell r="F308">
            <v>35</v>
          </cell>
        </row>
        <row r="309">
          <cell r="A309" t="str">
            <v>徳島市</v>
          </cell>
          <cell r="B309" t="str">
            <v>４条１項設置市</v>
          </cell>
          <cell r="C309" t="str">
            <v>徳島県</v>
          </cell>
          <cell r="D309" t="str">
            <v>特定行政庁</v>
          </cell>
          <cell r="E309">
            <v>3</v>
          </cell>
          <cell r="F309">
            <v>36</v>
          </cell>
        </row>
        <row r="310">
          <cell r="A310" t="str">
            <v>高松市</v>
          </cell>
          <cell r="B310" t="str">
            <v>４条１項設置市</v>
          </cell>
          <cell r="C310" t="str">
            <v>香川県</v>
          </cell>
          <cell r="D310" t="str">
            <v>特定行政庁</v>
          </cell>
          <cell r="E310">
            <v>3</v>
          </cell>
          <cell r="F310">
            <v>37</v>
          </cell>
        </row>
        <row r="311">
          <cell r="A311" t="str">
            <v>松山市</v>
          </cell>
          <cell r="B311" t="str">
            <v>４条１項設置市</v>
          </cell>
          <cell r="C311" t="str">
            <v>愛媛県</v>
          </cell>
          <cell r="D311" t="str">
            <v>特定行政庁</v>
          </cell>
          <cell r="E311">
            <v>3</v>
          </cell>
          <cell r="F311">
            <v>38</v>
          </cell>
        </row>
        <row r="312">
          <cell r="A312" t="str">
            <v>高知市</v>
          </cell>
          <cell r="B312" t="str">
            <v>４条１項設置市</v>
          </cell>
          <cell r="C312" t="str">
            <v>高知県</v>
          </cell>
          <cell r="D312" t="str">
            <v>特定行政庁</v>
          </cell>
          <cell r="E312">
            <v>3</v>
          </cell>
          <cell r="F312">
            <v>39</v>
          </cell>
        </row>
        <row r="313">
          <cell r="A313" t="str">
            <v>久留米市</v>
          </cell>
          <cell r="B313" t="str">
            <v>４条１項設置市</v>
          </cell>
          <cell r="C313" t="str">
            <v>福岡県</v>
          </cell>
          <cell r="D313" t="str">
            <v>特定行政庁</v>
          </cell>
          <cell r="E313">
            <v>3</v>
          </cell>
          <cell r="F313">
            <v>40</v>
          </cell>
        </row>
        <row r="314">
          <cell r="A314" t="str">
            <v>佐世保市</v>
          </cell>
          <cell r="B314" t="str">
            <v>４条１項設置市</v>
          </cell>
          <cell r="C314" t="str">
            <v>長崎県</v>
          </cell>
          <cell r="D314" t="str">
            <v>特定行政庁</v>
          </cell>
          <cell r="E314">
            <v>3</v>
          </cell>
          <cell r="F314">
            <v>42</v>
          </cell>
        </row>
        <row r="315">
          <cell r="A315" t="str">
            <v>長崎市</v>
          </cell>
          <cell r="B315" t="str">
            <v>４条１項設置市</v>
          </cell>
          <cell r="C315" t="str">
            <v>長崎県</v>
          </cell>
          <cell r="D315" t="str">
            <v>特定行政庁</v>
          </cell>
          <cell r="E315">
            <v>3</v>
          </cell>
          <cell r="F315">
            <v>42</v>
          </cell>
        </row>
        <row r="316">
          <cell r="A316" t="str">
            <v>大分市</v>
          </cell>
          <cell r="B316" t="str">
            <v>４条１項設置市</v>
          </cell>
          <cell r="C316" t="str">
            <v>大分県</v>
          </cell>
          <cell r="D316" t="str">
            <v>特定行政庁</v>
          </cell>
          <cell r="E316">
            <v>3</v>
          </cell>
          <cell r="F316">
            <v>44</v>
          </cell>
        </row>
        <row r="317">
          <cell r="A317" t="str">
            <v>宮崎市</v>
          </cell>
          <cell r="B317" t="str">
            <v>４条１項設置市</v>
          </cell>
          <cell r="C317" t="str">
            <v>宮崎県</v>
          </cell>
          <cell r="D317" t="str">
            <v>特定行政庁</v>
          </cell>
          <cell r="E317">
            <v>3</v>
          </cell>
          <cell r="F317">
            <v>45</v>
          </cell>
        </row>
        <row r="318">
          <cell r="A318" t="str">
            <v>鹿児島市</v>
          </cell>
          <cell r="B318" t="str">
            <v>４条１項設置市</v>
          </cell>
          <cell r="C318" t="str">
            <v>鹿児島県</v>
          </cell>
          <cell r="D318" t="str">
            <v>特定行政庁</v>
          </cell>
          <cell r="E318">
            <v>3</v>
          </cell>
          <cell r="F318">
            <v>46</v>
          </cell>
        </row>
        <row r="319">
          <cell r="A319" t="str">
            <v>那覇市</v>
          </cell>
          <cell r="B319" t="str">
            <v>４条１項設置市</v>
          </cell>
          <cell r="C319" t="str">
            <v>沖縄県</v>
          </cell>
          <cell r="D319" t="str">
            <v>特定行政庁</v>
          </cell>
          <cell r="E319">
            <v>3</v>
          </cell>
          <cell r="F319">
            <v>47</v>
          </cell>
        </row>
        <row r="320">
          <cell r="A320" t="str">
            <v>北見市</v>
          </cell>
          <cell r="B320" t="str">
            <v>４条２項設置市</v>
          </cell>
          <cell r="C320" t="str">
            <v>北海道</v>
          </cell>
          <cell r="D320" t="str">
            <v>特定行政庁</v>
          </cell>
          <cell r="E320">
            <v>4</v>
          </cell>
          <cell r="F320">
            <v>1</v>
          </cell>
        </row>
        <row r="321">
          <cell r="A321" t="str">
            <v>帯広市</v>
          </cell>
          <cell r="B321" t="str">
            <v>４条２項設置市</v>
          </cell>
          <cell r="C321" t="str">
            <v>北海道</v>
          </cell>
          <cell r="D321" t="str">
            <v>特定行政庁</v>
          </cell>
          <cell r="E321">
            <v>4</v>
          </cell>
          <cell r="F321">
            <v>1</v>
          </cell>
        </row>
        <row r="322">
          <cell r="A322" t="str">
            <v>釧路市</v>
          </cell>
          <cell r="B322" t="str">
            <v>４条２項設置市</v>
          </cell>
          <cell r="C322" t="str">
            <v>北海道</v>
          </cell>
          <cell r="D322" t="str">
            <v>特定行政庁</v>
          </cell>
          <cell r="E322">
            <v>4</v>
          </cell>
          <cell r="F322">
            <v>1</v>
          </cell>
        </row>
        <row r="323">
          <cell r="A323" t="str">
            <v>室蘭市</v>
          </cell>
          <cell r="B323" t="str">
            <v>４条２項設置市</v>
          </cell>
          <cell r="C323" t="str">
            <v>北海道</v>
          </cell>
          <cell r="D323" t="str">
            <v>特定行政庁</v>
          </cell>
          <cell r="E323">
            <v>4</v>
          </cell>
          <cell r="F323">
            <v>1</v>
          </cell>
        </row>
        <row r="324">
          <cell r="A324" t="str">
            <v>小樽市</v>
          </cell>
          <cell r="B324" t="str">
            <v>４条２項設置市</v>
          </cell>
          <cell r="C324" t="str">
            <v>北海道</v>
          </cell>
          <cell r="D324" t="str">
            <v>特定行政庁</v>
          </cell>
          <cell r="E324">
            <v>4</v>
          </cell>
          <cell r="F324">
            <v>1</v>
          </cell>
        </row>
        <row r="325">
          <cell r="A325" t="str">
            <v>江別市</v>
          </cell>
          <cell r="B325" t="str">
            <v>４条２項設置市</v>
          </cell>
          <cell r="C325" t="str">
            <v>北海道</v>
          </cell>
          <cell r="D325" t="str">
            <v>特定行政庁</v>
          </cell>
          <cell r="E325">
            <v>4</v>
          </cell>
          <cell r="F325">
            <v>1</v>
          </cell>
        </row>
        <row r="326">
          <cell r="A326" t="str">
            <v>苫小牧市</v>
          </cell>
          <cell r="B326" t="str">
            <v>４条２項設置市</v>
          </cell>
          <cell r="C326" t="str">
            <v>北海道</v>
          </cell>
          <cell r="D326" t="str">
            <v>特定行政庁</v>
          </cell>
          <cell r="E326">
            <v>4</v>
          </cell>
          <cell r="F326">
            <v>1</v>
          </cell>
        </row>
        <row r="327">
          <cell r="A327" t="str">
            <v>弘前市</v>
          </cell>
          <cell r="B327" t="str">
            <v>４条２項設置市</v>
          </cell>
          <cell r="C327" t="str">
            <v>青森県</v>
          </cell>
          <cell r="D327" t="str">
            <v>特定行政庁</v>
          </cell>
          <cell r="E327">
            <v>4</v>
          </cell>
          <cell r="F327">
            <v>2</v>
          </cell>
        </row>
        <row r="328">
          <cell r="A328" t="str">
            <v>八戸市</v>
          </cell>
          <cell r="B328" t="str">
            <v>４条２項設置市</v>
          </cell>
          <cell r="C328" t="str">
            <v>青森県</v>
          </cell>
          <cell r="D328" t="str">
            <v>特定行政庁</v>
          </cell>
          <cell r="E328">
            <v>4</v>
          </cell>
          <cell r="F328">
            <v>2</v>
          </cell>
        </row>
        <row r="329">
          <cell r="A329" t="str">
            <v>大崎市</v>
          </cell>
          <cell r="B329" t="str">
            <v>４条２項設置市</v>
          </cell>
          <cell r="C329" t="str">
            <v>宮城県</v>
          </cell>
          <cell r="D329" t="str">
            <v>特定行政庁</v>
          </cell>
          <cell r="E329">
            <v>4</v>
          </cell>
          <cell r="F329">
            <v>4</v>
          </cell>
        </row>
        <row r="330">
          <cell r="A330" t="str">
            <v>石巻市</v>
          </cell>
          <cell r="B330" t="str">
            <v>４条２項設置市</v>
          </cell>
          <cell r="C330" t="str">
            <v>宮城県</v>
          </cell>
          <cell r="D330" t="str">
            <v>特定行政庁</v>
          </cell>
          <cell r="E330">
            <v>4</v>
          </cell>
          <cell r="F330">
            <v>4</v>
          </cell>
        </row>
        <row r="331">
          <cell r="A331" t="str">
            <v>塩竈市</v>
          </cell>
          <cell r="B331" t="str">
            <v>４条２項設置市</v>
          </cell>
          <cell r="C331" t="str">
            <v>宮城県</v>
          </cell>
          <cell r="D331" t="str">
            <v>特定行政庁</v>
          </cell>
          <cell r="E331">
            <v>4</v>
          </cell>
          <cell r="F331">
            <v>4</v>
          </cell>
        </row>
        <row r="332">
          <cell r="A332" t="str">
            <v>横手市</v>
          </cell>
          <cell r="B332" t="str">
            <v>４条２項設置市</v>
          </cell>
          <cell r="C332" t="str">
            <v>秋田県</v>
          </cell>
          <cell r="D332" t="str">
            <v>特定行政庁</v>
          </cell>
          <cell r="E332">
            <v>4</v>
          </cell>
          <cell r="F332">
            <v>5</v>
          </cell>
        </row>
        <row r="333">
          <cell r="A333" t="str">
            <v>山形市</v>
          </cell>
          <cell r="B333" t="str">
            <v>４条２項設置市</v>
          </cell>
          <cell r="C333" t="str">
            <v>山形県</v>
          </cell>
          <cell r="D333" t="str">
            <v>特定行政庁</v>
          </cell>
          <cell r="E333">
            <v>4</v>
          </cell>
          <cell r="F333">
            <v>6</v>
          </cell>
        </row>
        <row r="334">
          <cell r="A334" t="str">
            <v>土浦市</v>
          </cell>
          <cell r="B334" t="str">
            <v>４条２項設置市</v>
          </cell>
          <cell r="C334" t="str">
            <v>茨城県</v>
          </cell>
          <cell r="D334" t="str">
            <v>特定行政庁</v>
          </cell>
          <cell r="E334">
            <v>4</v>
          </cell>
          <cell r="F334">
            <v>8</v>
          </cell>
        </row>
        <row r="335">
          <cell r="A335" t="str">
            <v>ひたちなか市</v>
          </cell>
          <cell r="B335" t="str">
            <v>４条２項設置市</v>
          </cell>
          <cell r="C335" t="str">
            <v>茨城県</v>
          </cell>
          <cell r="D335" t="str">
            <v>特定行政庁</v>
          </cell>
          <cell r="E335">
            <v>4</v>
          </cell>
          <cell r="F335">
            <v>8</v>
          </cell>
        </row>
        <row r="336">
          <cell r="A336" t="str">
            <v>日立市</v>
          </cell>
          <cell r="B336" t="str">
            <v>４条２項設置市</v>
          </cell>
          <cell r="C336" t="str">
            <v>茨城県</v>
          </cell>
          <cell r="D336" t="str">
            <v>特定行政庁</v>
          </cell>
          <cell r="E336">
            <v>4</v>
          </cell>
          <cell r="F336">
            <v>8</v>
          </cell>
        </row>
        <row r="337">
          <cell r="A337" t="str">
            <v>高萩市</v>
          </cell>
          <cell r="B337" t="str">
            <v>４条２項設置市</v>
          </cell>
          <cell r="C337" t="str">
            <v>茨城県</v>
          </cell>
          <cell r="D337" t="str">
            <v>特定行政庁</v>
          </cell>
          <cell r="E337">
            <v>4</v>
          </cell>
          <cell r="F337">
            <v>8</v>
          </cell>
        </row>
        <row r="338">
          <cell r="A338" t="str">
            <v>北茨城市</v>
          </cell>
          <cell r="B338" t="str">
            <v>４条２項設置市</v>
          </cell>
          <cell r="C338" t="str">
            <v>茨城県</v>
          </cell>
          <cell r="D338" t="str">
            <v>特定行政庁</v>
          </cell>
          <cell r="E338">
            <v>4</v>
          </cell>
          <cell r="F338">
            <v>8</v>
          </cell>
        </row>
        <row r="339">
          <cell r="A339" t="str">
            <v>取手市</v>
          </cell>
          <cell r="B339" t="str">
            <v>４条２項設置市</v>
          </cell>
          <cell r="C339" t="str">
            <v>茨城県</v>
          </cell>
          <cell r="D339" t="str">
            <v>特定行政庁</v>
          </cell>
          <cell r="E339">
            <v>4</v>
          </cell>
          <cell r="F339">
            <v>8</v>
          </cell>
        </row>
        <row r="340">
          <cell r="A340" t="str">
            <v>古河市</v>
          </cell>
          <cell r="B340" t="str">
            <v>４条２項設置市</v>
          </cell>
          <cell r="C340" t="str">
            <v>茨城県</v>
          </cell>
          <cell r="D340" t="str">
            <v>特定行政庁</v>
          </cell>
          <cell r="E340">
            <v>4</v>
          </cell>
          <cell r="F340">
            <v>8</v>
          </cell>
        </row>
        <row r="341">
          <cell r="A341" t="str">
            <v>つくば市</v>
          </cell>
          <cell r="B341" t="str">
            <v>４条２項設置市</v>
          </cell>
          <cell r="C341" t="str">
            <v>茨城県</v>
          </cell>
          <cell r="D341" t="str">
            <v>特定行政庁</v>
          </cell>
          <cell r="E341">
            <v>4</v>
          </cell>
          <cell r="F341">
            <v>8</v>
          </cell>
        </row>
        <row r="342">
          <cell r="A342" t="str">
            <v>日光市</v>
          </cell>
          <cell r="B342" t="str">
            <v>４条２項設置市</v>
          </cell>
          <cell r="C342" t="str">
            <v>栃木県</v>
          </cell>
          <cell r="D342" t="str">
            <v>特定行政庁</v>
          </cell>
          <cell r="E342">
            <v>4</v>
          </cell>
          <cell r="F342">
            <v>9</v>
          </cell>
        </row>
        <row r="343">
          <cell r="A343" t="str">
            <v>那須塩原市</v>
          </cell>
          <cell r="B343" t="str">
            <v>４条２項設置市</v>
          </cell>
          <cell r="C343" t="str">
            <v>栃木県</v>
          </cell>
          <cell r="D343" t="str">
            <v>特定行政庁</v>
          </cell>
          <cell r="E343">
            <v>4</v>
          </cell>
          <cell r="F343">
            <v>9</v>
          </cell>
        </row>
        <row r="344">
          <cell r="A344" t="str">
            <v>小山市</v>
          </cell>
          <cell r="B344" t="str">
            <v>４条２項設置市</v>
          </cell>
          <cell r="C344" t="str">
            <v>栃木県</v>
          </cell>
          <cell r="D344" t="str">
            <v>特定行政庁</v>
          </cell>
          <cell r="E344">
            <v>4</v>
          </cell>
          <cell r="F344">
            <v>9</v>
          </cell>
        </row>
        <row r="345">
          <cell r="A345" t="str">
            <v>栃木市</v>
          </cell>
          <cell r="B345" t="str">
            <v>４条２項設置市</v>
          </cell>
          <cell r="C345" t="str">
            <v>栃木県</v>
          </cell>
          <cell r="D345" t="str">
            <v>特定行政庁</v>
          </cell>
          <cell r="E345">
            <v>4</v>
          </cell>
          <cell r="F345">
            <v>9</v>
          </cell>
        </row>
        <row r="346">
          <cell r="A346" t="str">
            <v>佐野市</v>
          </cell>
          <cell r="B346" t="str">
            <v>４条２項設置市</v>
          </cell>
          <cell r="C346" t="str">
            <v>栃木県</v>
          </cell>
          <cell r="D346" t="str">
            <v>特定行政庁</v>
          </cell>
          <cell r="E346">
            <v>4</v>
          </cell>
          <cell r="F346">
            <v>9</v>
          </cell>
        </row>
        <row r="347">
          <cell r="A347" t="str">
            <v>鹿沼市</v>
          </cell>
          <cell r="B347" t="str">
            <v>４条２項設置市</v>
          </cell>
          <cell r="C347" t="str">
            <v>栃木県</v>
          </cell>
          <cell r="D347" t="str">
            <v>特定行政庁</v>
          </cell>
          <cell r="E347">
            <v>4</v>
          </cell>
          <cell r="F347">
            <v>9</v>
          </cell>
        </row>
        <row r="348">
          <cell r="A348" t="str">
            <v>足利市</v>
          </cell>
          <cell r="B348" t="str">
            <v>４条２項設置市</v>
          </cell>
          <cell r="C348" t="str">
            <v>栃木県</v>
          </cell>
          <cell r="D348" t="str">
            <v>特定行政庁</v>
          </cell>
          <cell r="E348">
            <v>4</v>
          </cell>
          <cell r="F348">
            <v>9</v>
          </cell>
        </row>
        <row r="349">
          <cell r="A349" t="str">
            <v>大田原市</v>
          </cell>
          <cell r="B349" t="str">
            <v>４条２項設置市</v>
          </cell>
          <cell r="C349" t="str">
            <v>栃木県</v>
          </cell>
          <cell r="D349" t="str">
            <v>特定行政庁</v>
          </cell>
          <cell r="E349">
            <v>4</v>
          </cell>
          <cell r="F349">
            <v>9</v>
          </cell>
        </row>
        <row r="350">
          <cell r="A350" t="str">
            <v>館林市</v>
          </cell>
          <cell r="B350" t="str">
            <v>４条２項設置市</v>
          </cell>
          <cell r="C350" t="str">
            <v>群馬県</v>
          </cell>
          <cell r="D350" t="str">
            <v>特定行政庁</v>
          </cell>
          <cell r="E350">
            <v>4</v>
          </cell>
          <cell r="F350">
            <v>10</v>
          </cell>
        </row>
        <row r="351">
          <cell r="A351" t="str">
            <v>太田市</v>
          </cell>
          <cell r="B351" t="str">
            <v>４条２項設置市</v>
          </cell>
          <cell r="C351" t="str">
            <v>群馬県</v>
          </cell>
          <cell r="D351" t="str">
            <v>特定行政庁</v>
          </cell>
          <cell r="E351">
            <v>4</v>
          </cell>
          <cell r="F351">
            <v>10</v>
          </cell>
        </row>
        <row r="352">
          <cell r="A352" t="str">
            <v>桐生市</v>
          </cell>
          <cell r="B352" t="str">
            <v>４条２項設置市</v>
          </cell>
          <cell r="C352" t="str">
            <v>群馬県</v>
          </cell>
          <cell r="D352" t="str">
            <v>特定行政庁</v>
          </cell>
          <cell r="E352">
            <v>4</v>
          </cell>
          <cell r="F352">
            <v>10</v>
          </cell>
        </row>
        <row r="353">
          <cell r="A353" t="str">
            <v>伊勢崎市</v>
          </cell>
          <cell r="B353" t="str">
            <v>４条２項設置市</v>
          </cell>
          <cell r="C353" t="str">
            <v>群馬県</v>
          </cell>
          <cell r="D353" t="str">
            <v>特定行政庁</v>
          </cell>
          <cell r="E353">
            <v>4</v>
          </cell>
          <cell r="F353">
            <v>10</v>
          </cell>
        </row>
        <row r="354">
          <cell r="A354" t="str">
            <v>春日部市</v>
          </cell>
          <cell r="B354" t="str">
            <v>４条２項設置市</v>
          </cell>
          <cell r="C354" t="str">
            <v>埼玉県</v>
          </cell>
          <cell r="D354" t="str">
            <v>特定行政庁</v>
          </cell>
          <cell r="E354">
            <v>4</v>
          </cell>
          <cell r="F354">
            <v>11</v>
          </cell>
        </row>
        <row r="355">
          <cell r="A355" t="str">
            <v>新座市</v>
          </cell>
          <cell r="B355" t="str">
            <v>４条２項設置市</v>
          </cell>
          <cell r="C355" t="str">
            <v>埼玉県</v>
          </cell>
          <cell r="D355" t="str">
            <v>特定行政庁</v>
          </cell>
          <cell r="E355">
            <v>4</v>
          </cell>
          <cell r="F355">
            <v>11</v>
          </cell>
        </row>
        <row r="356">
          <cell r="A356" t="str">
            <v>狭山市</v>
          </cell>
          <cell r="B356" t="str">
            <v>４条２項設置市</v>
          </cell>
          <cell r="C356" t="str">
            <v>埼玉県</v>
          </cell>
          <cell r="D356" t="str">
            <v>特定行政庁</v>
          </cell>
          <cell r="E356">
            <v>4</v>
          </cell>
          <cell r="F356">
            <v>11</v>
          </cell>
        </row>
        <row r="357">
          <cell r="A357" t="str">
            <v>草加市</v>
          </cell>
          <cell r="B357" t="str">
            <v>４条２項設置市</v>
          </cell>
          <cell r="C357" t="str">
            <v>埼玉県</v>
          </cell>
          <cell r="D357" t="str">
            <v>特定行政庁</v>
          </cell>
          <cell r="E357">
            <v>4</v>
          </cell>
          <cell r="F357">
            <v>11</v>
          </cell>
        </row>
        <row r="358">
          <cell r="A358" t="str">
            <v>上尾市</v>
          </cell>
          <cell r="B358" t="str">
            <v>４条２項設置市</v>
          </cell>
          <cell r="C358" t="str">
            <v>埼玉県</v>
          </cell>
          <cell r="D358" t="str">
            <v>特定行政庁</v>
          </cell>
          <cell r="E358">
            <v>4</v>
          </cell>
          <cell r="F358">
            <v>11</v>
          </cell>
        </row>
        <row r="359">
          <cell r="A359" t="str">
            <v>熊谷市</v>
          </cell>
          <cell r="B359" t="str">
            <v>４条２項設置市</v>
          </cell>
          <cell r="C359" t="str">
            <v>埼玉県</v>
          </cell>
          <cell r="D359" t="str">
            <v>特定行政庁</v>
          </cell>
          <cell r="E359">
            <v>4</v>
          </cell>
          <cell r="F359">
            <v>11</v>
          </cell>
        </row>
        <row r="360">
          <cell r="A360" t="str">
            <v>久喜市</v>
          </cell>
          <cell r="B360" t="str">
            <v>４条２項設置市</v>
          </cell>
          <cell r="C360" t="str">
            <v>埼玉県</v>
          </cell>
          <cell r="D360" t="str">
            <v>特定行政庁</v>
          </cell>
          <cell r="E360">
            <v>4</v>
          </cell>
          <cell r="F360">
            <v>11</v>
          </cell>
        </row>
        <row r="361">
          <cell r="A361" t="str">
            <v>木更津市</v>
          </cell>
          <cell r="B361" t="str">
            <v>４条２項設置市</v>
          </cell>
          <cell r="C361" t="str">
            <v>千葉県</v>
          </cell>
          <cell r="D361" t="str">
            <v>特定行政庁</v>
          </cell>
          <cell r="E361">
            <v>4</v>
          </cell>
          <cell r="F361">
            <v>12</v>
          </cell>
        </row>
        <row r="362">
          <cell r="A362" t="str">
            <v>我孫子市</v>
          </cell>
          <cell r="B362" t="str">
            <v>４条２項設置市</v>
          </cell>
          <cell r="C362" t="str">
            <v>千葉県</v>
          </cell>
          <cell r="D362" t="str">
            <v>特定行政庁</v>
          </cell>
          <cell r="E362">
            <v>4</v>
          </cell>
          <cell r="F362">
            <v>12</v>
          </cell>
        </row>
        <row r="363">
          <cell r="A363" t="str">
            <v>習志野市</v>
          </cell>
          <cell r="B363" t="str">
            <v>４条２項設置市</v>
          </cell>
          <cell r="C363" t="str">
            <v>千葉県</v>
          </cell>
          <cell r="D363" t="str">
            <v>特定行政庁</v>
          </cell>
          <cell r="E363">
            <v>4</v>
          </cell>
          <cell r="F363">
            <v>12</v>
          </cell>
        </row>
        <row r="364">
          <cell r="A364" t="str">
            <v>八千代市</v>
          </cell>
          <cell r="B364" t="str">
            <v>４条２項設置市</v>
          </cell>
          <cell r="C364" t="str">
            <v>千葉県</v>
          </cell>
          <cell r="D364" t="str">
            <v>特定行政庁</v>
          </cell>
          <cell r="E364">
            <v>4</v>
          </cell>
          <cell r="F364">
            <v>12</v>
          </cell>
        </row>
        <row r="365">
          <cell r="A365" t="str">
            <v>浦安市</v>
          </cell>
          <cell r="B365" t="str">
            <v>４条２項設置市</v>
          </cell>
          <cell r="C365" t="str">
            <v>千葉県</v>
          </cell>
          <cell r="D365" t="str">
            <v>特定行政庁</v>
          </cell>
          <cell r="E365">
            <v>4</v>
          </cell>
          <cell r="F365">
            <v>12</v>
          </cell>
        </row>
        <row r="366">
          <cell r="A366" t="str">
            <v>佐倉市</v>
          </cell>
          <cell r="B366" t="str">
            <v>４条２項設置市</v>
          </cell>
          <cell r="C366" t="str">
            <v>千葉県</v>
          </cell>
          <cell r="D366" t="str">
            <v>特定行政庁</v>
          </cell>
          <cell r="E366">
            <v>4</v>
          </cell>
          <cell r="F366">
            <v>12</v>
          </cell>
        </row>
        <row r="367">
          <cell r="A367" t="str">
            <v>立川市</v>
          </cell>
          <cell r="B367" t="str">
            <v>４条２項設置市</v>
          </cell>
          <cell r="C367" t="str">
            <v>東京都</v>
          </cell>
          <cell r="D367" t="str">
            <v>特定行政庁</v>
          </cell>
          <cell r="E367">
            <v>4</v>
          </cell>
          <cell r="F367">
            <v>13</v>
          </cell>
        </row>
        <row r="368">
          <cell r="A368" t="str">
            <v>調布市</v>
          </cell>
          <cell r="B368" t="str">
            <v>４条２項設置市</v>
          </cell>
          <cell r="C368" t="str">
            <v>東京都</v>
          </cell>
          <cell r="D368" t="str">
            <v>特定行政庁</v>
          </cell>
          <cell r="E368">
            <v>4</v>
          </cell>
          <cell r="F368">
            <v>13</v>
          </cell>
        </row>
        <row r="369">
          <cell r="A369" t="str">
            <v>三鷹市</v>
          </cell>
          <cell r="B369" t="str">
            <v>４条２項設置市</v>
          </cell>
          <cell r="C369" t="str">
            <v>東京都</v>
          </cell>
          <cell r="D369" t="str">
            <v>特定行政庁</v>
          </cell>
          <cell r="E369">
            <v>4</v>
          </cell>
          <cell r="F369">
            <v>13</v>
          </cell>
        </row>
        <row r="370">
          <cell r="A370" t="str">
            <v>国分寺市</v>
          </cell>
          <cell r="B370" t="str">
            <v>４条２項設置市</v>
          </cell>
          <cell r="C370" t="str">
            <v>東京都</v>
          </cell>
          <cell r="D370" t="str">
            <v>特定行政庁</v>
          </cell>
          <cell r="E370">
            <v>4</v>
          </cell>
          <cell r="F370">
            <v>13</v>
          </cell>
        </row>
        <row r="371">
          <cell r="A371" t="str">
            <v>府中市</v>
          </cell>
          <cell r="B371" t="str">
            <v>４条２項設置市</v>
          </cell>
          <cell r="C371" t="str">
            <v>東京都</v>
          </cell>
          <cell r="D371" t="str">
            <v>特定行政庁</v>
          </cell>
          <cell r="E371">
            <v>4</v>
          </cell>
          <cell r="F371">
            <v>13</v>
          </cell>
        </row>
        <row r="372">
          <cell r="A372" t="str">
            <v>日野市</v>
          </cell>
          <cell r="B372" t="str">
            <v>４条２項設置市</v>
          </cell>
          <cell r="C372" t="str">
            <v>東京都</v>
          </cell>
          <cell r="D372" t="str">
            <v>特定行政庁</v>
          </cell>
          <cell r="E372">
            <v>4</v>
          </cell>
          <cell r="F372">
            <v>13</v>
          </cell>
        </row>
        <row r="373">
          <cell r="A373" t="str">
            <v>武蔵野市</v>
          </cell>
          <cell r="B373" t="str">
            <v>４条２項設置市</v>
          </cell>
          <cell r="C373" t="str">
            <v>東京都</v>
          </cell>
          <cell r="D373" t="str">
            <v>特定行政庁</v>
          </cell>
          <cell r="E373">
            <v>4</v>
          </cell>
          <cell r="F373">
            <v>13</v>
          </cell>
        </row>
        <row r="374">
          <cell r="A374" t="str">
            <v>大和市</v>
          </cell>
          <cell r="B374" t="str">
            <v>４条２項設置市</v>
          </cell>
          <cell r="C374" t="str">
            <v>神奈川県</v>
          </cell>
          <cell r="D374" t="str">
            <v>特定行政庁</v>
          </cell>
          <cell r="E374">
            <v>4</v>
          </cell>
          <cell r="F374">
            <v>14</v>
          </cell>
        </row>
        <row r="375">
          <cell r="A375" t="str">
            <v>茅ヶ崎市</v>
          </cell>
          <cell r="B375" t="str">
            <v>４条２項設置市</v>
          </cell>
          <cell r="C375" t="str">
            <v>神奈川県</v>
          </cell>
          <cell r="D375" t="str">
            <v>特定行政庁</v>
          </cell>
          <cell r="E375">
            <v>4</v>
          </cell>
          <cell r="F375">
            <v>14</v>
          </cell>
        </row>
        <row r="376">
          <cell r="A376" t="str">
            <v>小田原市</v>
          </cell>
          <cell r="B376" t="str">
            <v>４条２項設置市</v>
          </cell>
          <cell r="C376" t="str">
            <v>神奈川県</v>
          </cell>
          <cell r="D376" t="str">
            <v>特定行政庁</v>
          </cell>
          <cell r="E376">
            <v>4</v>
          </cell>
          <cell r="F376">
            <v>14</v>
          </cell>
        </row>
        <row r="377">
          <cell r="A377" t="str">
            <v>秦野市</v>
          </cell>
          <cell r="B377" t="str">
            <v>４条２項設置市</v>
          </cell>
          <cell r="C377" t="str">
            <v>神奈川県</v>
          </cell>
          <cell r="D377" t="str">
            <v>特定行政庁</v>
          </cell>
          <cell r="E377">
            <v>4</v>
          </cell>
          <cell r="F377">
            <v>14</v>
          </cell>
        </row>
        <row r="378">
          <cell r="A378" t="str">
            <v>鎌倉市</v>
          </cell>
          <cell r="B378" t="str">
            <v>４条２項設置市</v>
          </cell>
          <cell r="C378" t="str">
            <v>神奈川県</v>
          </cell>
          <cell r="D378" t="str">
            <v>特定行政庁</v>
          </cell>
          <cell r="E378">
            <v>4</v>
          </cell>
          <cell r="F378">
            <v>14</v>
          </cell>
        </row>
        <row r="379">
          <cell r="A379" t="str">
            <v>厚木市</v>
          </cell>
          <cell r="B379" t="str">
            <v>４条２項設置市</v>
          </cell>
          <cell r="C379" t="str">
            <v>神奈川県</v>
          </cell>
          <cell r="D379" t="str">
            <v>特定行政庁</v>
          </cell>
          <cell r="E379">
            <v>4</v>
          </cell>
          <cell r="F379">
            <v>14</v>
          </cell>
        </row>
        <row r="380">
          <cell r="A380" t="str">
            <v>上越市</v>
          </cell>
          <cell r="B380" t="str">
            <v>４条２項設置市</v>
          </cell>
          <cell r="C380" t="str">
            <v>新潟県</v>
          </cell>
          <cell r="D380" t="str">
            <v>特定行政庁</v>
          </cell>
          <cell r="E380">
            <v>4</v>
          </cell>
          <cell r="F380">
            <v>15</v>
          </cell>
        </row>
        <row r="381">
          <cell r="A381" t="str">
            <v>新発田市</v>
          </cell>
          <cell r="B381" t="str">
            <v>４条２項設置市</v>
          </cell>
          <cell r="C381" t="str">
            <v>新潟県</v>
          </cell>
          <cell r="D381" t="str">
            <v>特定行政庁</v>
          </cell>
          <cell r="E381">
            <v>4</v>
          </cell>
          <cell r="F381">
            <v>15</v>
          </cell>
        </row>
        <row r="382">
          <cell r="A382" t="str">
            <v>三条市</v>
          </cell>
          <cell r="B382" t="str">
            <v>４条２項設置市</v>
          </cell>
          <cell r="C382" t="str">
            <v>新潟県</v>
          </cell>
          <cell r="D382" t="str">
            <v>特定行政庁</v>
          </cell>
          <cell r="E382">
            <v>4</v>
          </cell>
          <cell r="F382">
            <v>15</v>
          </cell>
        </row>
        <row r="383">
          <cell r="A383" t="str">
            <v>柏崎市</v>
          </cell>
          <cell r="B383" t="str">
            <v>４条２項設置市</v>
          </cell>
          <cell r="C383" t="str">
            <v>新潟県</v>
          </cell>
          <cell r="D383" t="str">
            <v>特定行政庁</v>
          </cell>
          <cell r="E383">
            <v>4</v>
          </cell>
          <cell r="F383">
            <v>15</v>
          </cell>
        </row>
        <row r="384">
          <cell r="A384" t="str">
            <v>高岡市</v>
          </cell>
          <cell r="B384" t="str">
            <v>４条２項設置市</v>
          </cell>
          <cell r="C384" t="str">
            <v>富山県</v>
          </cell>
          <cell r="D384" t="str">
            <v>特定行政庁</v>
          </cell>
          <cell r="E384">
            <v>4</v>
          </cell>
          <cell r="F384">
            <v>16</v>
          </cell>
        </row>
        <row r="385">
          <cell r="A385" t="str">
            <v>野々市市</v>
          </cell>
          <cell r="B385" t="str">
            <v>４条２項設置市</v>
          </cell>
          <cell r="C385" t="str">
            <v>石川県</v>
          </cell>
          <cell r="D385" t="str">
            <v>特定行政庁</v>
          </cell>
          <cell r="E385">
            <v>4</v>
          </cell>
          <cell r="F385">
            <v>17</v>
          </cell>
        </row>
        <row r="386">
          <cell r="A386" t="str">
            <v>白山市</v>
          </cell>
          <cell r="B386" t="str">
            <v>４条２項設置市</v>
          </cell>
          <cell r="C386" t="str">
            <v>石川県</v>
          </cell>
          <cell r="D386" t="str">
            <v>特定行政庁</v>
          </cell>
          <cell r="E386">
            <v>4</v>
          </cell>
          <cell r="F386">
            <v>17</v>
          </cell>
        </row>
        <row r="387">
          <cell r="A387" t="str">
            <v>小松市</v>
          </cell>
          <cell r="B387" t="str">
            <v>４条２項設置市</v>
          </cell>
          <cell r="C387" t="str">
            <v>石川県</v>
          </cell>
          <cell r="D387" t="str">
            <v>特定行政庁</v>
          </cell>
          <cell r="E387">
            <v>4</v>
          </cell>
          <cell r="F387">
            <v>17</v>
          </cell>
        </row>
        <row r="388">
          <cell r="A388" t="str">
            <v>七尾市</v>
          </cell>
          <cell r="B388" t="str">
            <v>４条２項設置市</v>
          </cell>
          <cell r="C388" t="str">
            <v>石川県</v>
          </cell>
          <cell r="D388" t="str">
            <v>特定行政庁</v>
          </cell>
          <cell r="E388">
            <v>4</v>
          </cell>
          <cell r="F388">
            <v>17</v>
          </cell>
        </row>
        <row r="389">
          <cell r="A389" t="str">
            <v>甲府市</v>
          </cell>
          <cell r="B389" t="str">
            <v>４条２項設置市</v>
          </cell>
          <cell r="C389" t="str">
            <v>山梨県</v>
          </cell>
          <cell r="D389" t="str">
            <v>特定行政庁</v>
          </cell>
          <cell r="E389">
            <v>4</v>
          </cell>
          <cell r="F389">
            <v>19</v>
          </cell>
        </row>
        <row r="390">
          <cell r="A390" t="str">
            <v>松本市</v>
          </cell>
          <cell r="B390" t="str">
            <v>４条２項設置市</v>
          </cell>
          <cell r="C390" t="str">
            <v>長野県</v>
          </cell>
          <cell r="D390" t="str">
            <v>特定行政庁</v>
          </cell>
          <cell r="E390">
            <v>4</v>
          </cell>
          <cell r="F390">
            <v>20</v>
          </cell>
        </row>
        <row r="391">
          <cell r="A391" t="str">
            <v>上田市</v>
          </cell>
          <cell r="B391" t="str">
            <v>４条２項設置市</v>
          </cell>
          <cell r="C391" t="str">
            <v>長野県</v>
          </cell>
          <cell r="D391" t="str">
            <v>特定行政庁</v>
          </cell>
          <cell r="E391">
            <v>4</v>
          </cell>
          <cell r="F391">
            <v>20</v>
          </cell>
        </row>
        <row r="392">
          <cell r="A392" t="str">
            <v>大垣市</v>
          </cell>
          <cell r="B392" t="str">
            <v>４条２項設置市</v>
          </cell>
          <cell r="C392" t="str">
            <v>岐阜県</v>
          </cell>
          <cell r="D392" t="str">
            <v>特定行政庁</v>
          </cell>
          <cell r="E392">
            <v>4</v>
          </cell>
          <cell r="F392">
            <v>21</v>
          </cell>
        </row>
        <row r="393">
          <cell r="A393" t="str">
            <v>各務原市</v>
          </cell>
          <cell r="B393" t="str">
            <v>４条２項設置市</v>
          </cell>
          <cell r="C393" t="str">
            <v>岐阜県</v>
          </cell>
          <cell r="D393" t="str">
            <v>特定行政庁</v>
          </cell>
          <cell r="E393">
            <v>4</v>
          </cell>
          <cell r="F393">
            <v>21</v>
          </cell>
        </row>
        <row r="394">
          <cell r="A394" t="str">
            <v>富士市</v>
          </cell>
          <cell r="B394" t="str">
            <v>４条２項設置市</v>
          </cell>
          <cell r="C394" t="str">
            <v>静岡県</v>
          </cell>
          <cell r="D394" t="str">
            <v>特定行政庁</v>
          </cell>
          <cell r="E394">
            <v>4</v>
          </cell>
          <cell r="F394">
            <v>22</v>
          </cell>
        </row>
        <row r="395">
          <cell r="A395" t="str">
            <v>沼津市</v>
          </cell>
          <cell r="B395" t="str">
            <v>４条２項設置市</v>
          </cell>
          <cell r="C395" t="str">
            <v>静岡県</v>
          </cell>
          <cell r="D395" t="str">
            <v>特定行政庁</v>
          </cell>
          <cell r="E395">
            <v>4</v>
          </cell>
          <cell r="F395">
            <v>22</v>
          </cell>
        </row>
        <row r="396">
          <cell r="A396" t="str">
            <v>焼津市</v>
          </cell>
          <cell r="B396" t="str">
            <v>４条２項設置市</v>
          </cell>
          <cell r="C396" t="str">
            <v>静岡県</v>
          </cell>
          <cell r="D396" t="str">
            <v>特定行政庁</v>
          </cell>
          <cell r="E396">
            <v>4</v>
          </cell>
          <cell r="F396">
            <v>22</v>
          </cell>
        </row>
        <row r="397">
          <cell r="A397" t="str">
            <v>富士宮市</v>
          </cell>
          <cell r="B397" t="str">
            <v>４条２項設置市</v>
          </cell>
          <cell r="C397" t="str">
            <v>静岡県</v>
          </cell>
          <cell r="D397" t="str">
            <v>特定行政庁</v>
          </cell>
          <cell r="E397">
            <v>4</v>
          </cell>
          <cell r="F397">
            <v>22</v>
          </cell>
        </row>
        <row r="398">
          <cell r="A398" t="str">
            <v>鈴鹿市</v>
          </cell>
          <cell r="B398" t="str">
            <v>４条２項設置市</v>
          </cell>
          <cell r="C398" t="str">
            <v>三重県</v>
          </cell>
          <cell r="D398" t="str">
            <v>特定行政庁</v>
          </cell>
          <cell r="E398">
            <v>4</v>
          </cell>
          <cell r="F398">
            <v>24</v>
          </cell>
        </row>
        <row r="399">
          <cell r="A399" t="str">
            <v>桑名市</v>
          </cell>
          <cell r="B399" t="str">
            <v>４条２項設置市</v>
          </cell>
          <cell r="C399" t="str">
            <v>三重県</v>
          </cell>
          <cell r="D399" t="str">
            <v>特定行政庁</v>
          </cell>
          <cell r="E399">
            <v>4</v>
          </cell>
          <cell r="F399">
            <v>24</v>
          </cell>
        </row>
        <row r="400">
          <cell r="A400" t="str">
            <v>松阪市</v>
          </cell>
          <cell r="B400" t="str">
            <v>４条２項設置市</v>
          </cell>
          <cell r="C400" t="str">
            <v>三重県</v>
          </cell>
          <cell r="D400" t="str">
            <v>特定行政庁</v>
          </cell>
          <cell r="E400">
            <v>4</v>
          </cell>
          <cell r="F400">
            <v>24</v>
          </cell>
        </row>
        <row r="401">
          <cell r="A401" t="str">
            <v>彦根市</v>
          </cell>
          <cell r="B401" t="str">
            <v>４条２項設置市</v>
          </cell>
          <cell r="C401" t="str">
            <v>滋賀県</v>
          </cell>
          <cell r="D401" t="str">
            <v>特定行政庁</v>
          </cell>
          <cell r="E401">
            <v>4</v>
          </cell>
          <cell r="F401">
            <v>25</v>
          </cell>
        </row>
        <row r="402">
          <cell r="A402" t="str">
            <v>長浜市</v>
          </cell>
          <cell r="B402" t="str">
            <v>４条２項設置市</v>
          </cell>
          <cell r="C402" t="str">
            <v>滋賀県</v>
          </cell>
          <cell r="D402" t="str">
            <v>特定行政庁</v>
          </cell>
          <cell r="E402">
            <v>4</v>
          </cell>
          <cell r="F402">
            <v>25</v>
          </cell>
        </row>
        <row r="403">
          <cell r="A403" t="str">
            <v>近江八幡市</v>
          </cell>
          <cell r="B403" t="str">
            <v>４条２項設置市</v>
          </cell>
          <cell r="C403" t="str">
            <v>滋賀県</v>
          </cell>
          <cell r="D403" t="str">
            <v>特定行政庁</v>
          </cell>
          <cell r="E403">
            <v>4</v>
          </cell>
          <cell r="F403">
            <v>25</v>
          </cell>
        </row>
        <row r="404">
          <cell r="A404" t="str">
            <v>草津市</v>
          </cell>
          <cell r="B404" t="str">
            <v>４条２項設置市</v>
          </cell>
          <cell r="C404" t="str">
            <v>滋賀県</v>
          </cell>
          <cell r="D404" t="str">
            <v>特定行政庁</v>
          </cell>
          <cell r="E404">
            <v>4</v>
          </cell>
          <cell r="F404">
            <v>25</v>
          </cell>
        </row>
        <row r="405">
          <cell r="A405" t="str">
            <v>守山市</v>
          </cell>
          <cell r="B405" t="str">
            <v>４条２項設置市</v>
          </cell>
          <cell r="C405" t="str">
            <v>滋賀県</v>
          </cell>
          <cell r="D405" t="str">
            <v>特定行政庁</v>
          </cell>
          <cell r="E405">
            <v>4</v>
          </cell>
          <cell r="F405">
            <v>25</v>
          </cell>
        </row>
        <row r="406">
          <cell r="A406" t="str">
            <v>東近江市</v>
          </cell>
          <cell r="B406" t="str">
            <v>４条２項設置市</v>
          </cell>
          <cell r="C406" t="str">
            <v>滋賀県</v>
          </cell>
          <cell r="D406" t="str">
            <v>特定行政庁</v>
          </cell>
          <cell r="E406">
            <v>4</v>
          </cell>
          <cell r="F406">
            <v>25</v>
          </cell>
        </row>
        <row r="407">
          <cell r="A407" t="str">
            <v>宇治市</v>
          </cell>
          <cell r="B407" t="str">
            <v>４条２項設置市</v>
          </cell>
          <cell r="C407" t="str">
            <v>京都府</v>
          </cell>
          <cell r="D407" t="str">
            <v>特定行政庁</v>
          </cell>
          <cell r="E407">
            <v>4</v>
          </cell>
          <cell r="F407">
            <v>26</v>
          </cell>
        </row>
        <row r="408">
          <cell r="A408" t="str">
            <v>和泉市</v>
          </cell>
          <cell r="B408" t="str">
            <v>４条２項設置市</v>
          </cell>
          <cell r="C408" t="str">
            <v>大阪府</v>
          </cell>
          <cell r="D408" t="str">
            <v>特定行政庁</v>
          </cell>
          <cell r="E408">
            <v>4</v>
          </cell>
          <cell r="F408">
            <v>27</v>
          </cell>
        </row>
        <row r="409">
          <cell r="A409" t="str">
            <v>池田市</v>
          </cell>
          <cell r="B409" t="str">
            <v>４条２項設置市</v>
          </cell>
          <cell r="C409" t="str">
            <v>大阪府</v>
          </cell>
          <cell r="D409" t="str">
            <v>特定行政庁</v>
          </cell>
          <cell r="E409">
            <v>4</v>
          </cell>
          <cell r="F409">
            <v>27</v>
          </cell>
        </row>
        <row r="410">
          <cell r="A410" t="str">
            <v>守口市</v>
          </cell>
          <cell r="B410" t="str">
            <v>４条２項設置市</v>
          </cell>
          <cell r="C410" t="str">
            <v>大阪府</v>
          </cell>
          <cell r="D410" t="str">
            <v>特定行政庁</v>
          </cell>
          <cell r="E410">
            <v>4</v>
          </cell>
          <cell r="F410">
            <v>27</v>
          </cell>
        </row>
        <row r="411">
          <cell r="A411" t="str">
            <v>箕面市</v>
          </cell>
          <cell r="B411" t="str">
            <v>４条２項設置市</v>
          </cell>
          <cell r="C411" t="str">
            <v>大阪府</v>
          </cell>
          <cell r="D411" t="str">
            <v>特定行政庁</v>
          </cell>
          <cell r="E411">
            <v>4</v>
          </cell>
          <cell r="F411">
            <v>27</v>
          </cell>
        </row>
        <row r="412">
          <cell r="A412" t="str">
            <v>門真市</v>
          </cell>
          <cell r="B412" t="str">
            <v>４条２項設置市</v>
          </cell>
          <cell r="C412" t="str">
            <v>大阪府</v>
          </cell>
          <cell r="D412" t="str">
            <v>特定行政庁</v>
          </cell>
          <cell r="E412">
            <v>4</v>
          </cell>
          <cell r="F412">
            <v>27</v>
          </cell>
        </row>
        <row r="413">
          <cell r="A413" t="str">
            <v>岸和田市</v>
          </cell>
          <cell r="B413" t="str">
            <v>４条２項設置市</v>
          </cell>
          <cell r="C413" t="str">
            <v>大阪府</v>
          </cell>
          <cell r="D413" t="str">
            <v>特定行政庁</v>
          </cell>
          <cell r="E413">
            <v>4</v>
          </cell>
          <cell r="F413">
            <v>27</v>
          </cell>
        </row>
        <row r="414">
          <cell r="A414" t="str">
            <v>羽曳野市</v>
          </cell>
          <cell r="B414" t="str">
            <v>４条２項設置市</v>
          </cell>
          <cell r="C414" t="str">
            <v>大阪府</v>
          </cell>
          <cell r="D414" t="str">
            <v>特定行政庁</v>
          </cell>
          <cell r="E414">
            <v>4</v>
          </cell>
          <cell r="F414">
            <v>27</v>
          </cell>
        </row>
        <row r="415">
          <cell r="A415" t="str">
            <v>寝屋川市</v>
          </cell>
          <cell r="B415" t="str">
            <v>４条２項設置市</v>
          </cell>
          <cell r="C415" t="str">
            <v>大阪府</v>
          </cell>
          <cell r="D415" t="str">
            <v>特定行政庁</v>
          </cell>
          <cell r="E415">
            <v>4</v>
          </cell>
          <cell r="F415">
            <v>27</v>
          </cell>
        </row>
        <row r="416">
          <cell r="A416" t="str">
            <v>高砂市</v>
          </cell>
          <cell r="B416" t="str">
            <v>４条２項設置市</v>
          </cell>
          <cell r="C416" t="str">
            <v>兵庫県</v>
          </cell>
          <cell r="D416" t="str">
            <v>特定行政庁</v>
          </cell>
          <cell r="E416">
            <v>4</v>
          </cell>
          <cell r="F416">
            <v>28</v>
          </cell>
        </row>
        <row r="417">
          <cell r="A417" t="str">
            <v>芦屋市</v>
          </cell>
          <cell r="B417" t="str">
            <v>４条２項設置市</v>
          </cell>
          <cell r="C417" t="str">
            <v>兵庫県</v>
          </cell>
          <cell r="D417" t="str">
            <v>特定行政庁</v>
          </cell>
          <cell r="E417">
            <v>4</v>
          </cell>
          <cell r="F417">
            <v>28</v>
          </cell>
        </row>
        <row r="418">
          <cell r="A418" t="str">
            <v>川西市</v>
          </cell>
          <cell r="B418" t="str">
            <v>４条２項設置市</v>
          </cell>
          <cell r="C418" t="str">
            <v>兵庫県</v>
          </cell>
          <cell r="D418" t="str">
            <v>特定行政庁</v>
          </cell>
          <cell r="E418">
            <v>4</v>
          </cell>
          <cell r="F418">
            <v>28</v>
          </cell>
        </row>
        <row r="419">
          <cell r="A419" t="str">
            <v>三田市</v>
          </cell>
          <cell r="B419" t="str">
            <v>４条２項設置市</v>
          </cell>
          <cell r="C419" t="str">
            <v>兵庫県</v>
          </cell>
          <cell r="D419" t="str">
            <v>特定行政庁</v>
          </cell>
          <cell r="E419">
            <v>4</v>
          </cell>
          <cell r="F419">
            <v>28</v>
          </cell>
        </row>
        <row r="420">
          <cell r="A420" t="str">
            <v>宝塚市</v>
          </cell>
          <cell r="B420" t="str">
            <v>４条２項設置市</v>
          </cell>
          <cell r="C420" t="str">
            <v>兵庫県</v>
          </cell>
          <cell r="D420" t="str">
            <v>特定行政庁</v>
          </cell>
          <cell r="E420">
            <v>4</v>
          </cell>
          <cell r="F420">
            <v>28</v>
          </cell>
        </row>
        <row r="421">
          <cell r="A421" t="str">
            <v>伊丹市</v>
          </cell>
          <cell r="B421" t="str">
            <v>４条２項設置市</v>
          </cell>
          <cell r="C421" t="str">
            <v>兵庫県</v>
          </cell>
          <cell r="D421" t="str">
            <v>特定行政庁</v>
          </cell>
          <cell r="E421">
            <v>4</v>
          </cell>
          <cell r="F421">
            <v>28</v>
          </cell>
        </row>
        <row r="422">
          <cell r="A422" t="str">
            <v>橿原市</v>
          </cell>
          <cell r="B422" t="str">
            <v>４条２項設置市</v>
          </cell>
          <cell r="C422" t="str">
            <v>奈良県</v>
          </cell>
          <cell r="D422" t="str">
            <v>特定行政庁</v>
          </cell>
          <cell r="E422">
            <v>4</v>
          </cell>
          <cell r="F422">
            <v>29</v>
          </cell>
        </row>
        <row r="423">
          <cell r="A423" t="str">
            <v>生駒市</v>
          </cell>
          <cell r="B423" t="str">
            <v>４条２項設置市</v>
          </cell>
          <cell r="C423" t="str">
            <v>奈良県</v>
          </cell>
          <cell r="D423" t="str">
            <v>特定行政庁</v>
          </cell>
          <cell r="E423">
            <v>4</v>
          </cell>
          <cell r="F423">
            <v>29</v>
          </cell>
        </row>
        <row r="424">
          <cell r="A424" t="str">
            <v>鳥取市</v>
          </cell>
          <cell r="B424" t="str">
            <v>４条２項設置市</v>
          </cell>
          <cell r="C424" t="str">
            <v>鳥取県</v>
          </cell>
          <cell r="D424" t="str">
            <v>特定行政庁</v>
          </cell>
          <cell r="E424">
            <v>4</v>
          </cell>
          <cell r="F424">
            <v>31</v>
          </cell>
        </row>
        <row r="425">
          <cell r="A425" t="str">
            <v>倉吉市</v>
          </cell>
          <cell r="B425" t="str">
            <v>４条２項設置市</v>
          </cell>
          <cell r="C425" t="str">
            <v>鳥取県</v>
          </cell>
          <cell r="D425" t="str">
            <v>特定行政庁</v>
          </cell>
          <cell r="E425">
            <v>4</v>
          </cell>
          <cell r="F425">
            <v>31</v>
          </cell>
        </row>
        <row r="426">
          <cell r="A426" t="str">
            <v>米子市</v>
          </cell>
          <cell r="B426" t="str">
            <v>４条２項設置市</v>
          </cell>
          <cell r="C426" t="str">
            <v>鳥取県</v>
          </cell>
          <cell r="D426" t="str">
            <v>特定行政庁</v>
          </cell>
          <cell r="E426">
            <v>4</v>
          </cell>
          <cell r="F426">
            <v>31</v>
          </cell>
        </row>
        <row r="427">
          <cell r="A427" t="str">
            <v>出雲市</v>
          </cell>
          <cell r="B427" t="str">
            <v>４条２項設置市</v>
          </cell>
          <cell r="C427" t="str">
            <v>島根県</v>
          </cell>
          <cell r="D427" t="str">
            <v>特定行政庁</v>
          </cell>
          <cell r="E427">
            <v>4</v>
          </cell>
          <cell r="F427">
            <v>32</v>
          </cell>
        </row>
        <row r="428">
          <cell r="A428" t="str">
            <v>松江市</v>
          </cell>
          <cell r="B428" t="str">
            <v>４条２項設置市</v>
          </cell>
          <cell r="C428" t="str">
            <v>島根県</v>
          </cell>
          <cell r="D428" t="str">
            <v>特定行政庁</v>
          </cell>
          <cell r="E428">
            <v>4</v>
          </cell>
          <cell r="F428">
            <v>32</v>
          </cell>
        </row>
        <row r="429">
          <cell r="A429" t="str">
            <v>津山市</v>
          </cell>
          <cell r="B429" t="str">
            <v>４条２項設置市</v>
          </cell>
          <cell r="C429" t="str">
            <v>岡山県</v>
          </cell>
          <cell r="D429" t="str">
            <v>特定行政庁</v>
          </cell>
          <cell r="E429">
            <v>4</v>
          </cell>
          <cell r="F429">
            <v>33</v>
          </cell>
        </row>
        <row r="430">
          <cell r="A430" t="str">
            <v>笠岡市</v>
          </cell>
          <cell r="B430" t="str">
            <v>４条２項設置市</v>
          </cell>
          <cell r="C430" t="str">
            <v>岡山県</v>
          </cell>
          <cell r="D430" t="str">
            <v>特定行政庁</v>
          </cell>
          <cell r="E430">
            <v>4</v>
          </cell>
          <cell r="F430">
            <v>33</v>
          </cell>
        </row>
        <row r="431">
          <cell r="A431" t="str">
            <v>玉野市</v>
          </cell>
          <cell r="B431" t="str">
            <v>４条２項設置市</v>
          </cell>
          <cell r="C431" t="str">
            <v>岡山県</v>
          </cell>
          <cell r="D431" t="str">
            <v>特定行政庁</v>
          </cell>
          <cell r="E431">
            <v>4</v>
          </cell>
          <cell r="F431">
            <v>33</v>
          </cell>
        </row>
        <row r="432">
          <cell r="A432" t="str">
            <v>新見市</v>
          </cell>
          <cell r="B432" t="str">
            <v>４条２項設置市</v>
          </cell>
          <cell r="C432" t="str">
            <v>岡山県</v>
          </cell>
          <cell r="D432" t="str">
            <v>特定行政庁</v>
          </cell>
          <cell r="E432">
            <v>4</v>
          </cell>
          <cell r="F432">
            <v>33</v>
          </cell>
        </row>
        <row r="433">
          <cell r="A433" t="str">
            <v>総社市</v>
          </cell>
          <cell r="B433" t="str">
            <v>４条２項設置市</v>
          </cell>
          <cell r="C433" t="str">
            <v>岡山県</v>
          </cell>
          <cell r="D433" t="str">
            <v>特定行政庁</v>
          </cell>
          <cell r="E433">
            <v>4</v>
          </cell>
          <cell r="F433">
            <v>33</v>
          </cell>
        </row>
        <row r="434">
          <cell r="A434" t="str">
            <v>廿日市市</v>
          </cell>
          <cell r="B434" t="str">
            <v>４条２項設置市</v>
          </cell>
          <cell r="C434" t="str">
            <v>広島県</v>
          </cell>
          <cell r="D434" t="str">
            <v>特定行政庁</v>
          </cell>
          <cell r="E434">
            <v>4</v>
          </cell>
          <cell r="F434">
            <v>34</v>
          </cell>
        </row>
        <row r="435">
          <cell r="A435" t="str">
            <v>東広島市</v>
          </cell>
          <cell r="B435" t="str">
            <v>４条２項設置市</v>
          </cell>
          <cell r="C435" t="str">
            <v>広島県</v>
          </cell>
          <cell r="D435" t="str">
            <v>特定行政庁</v>
          </cell>
          <cell r="E435">
            <v>4</v>
          </cell>
          <cell r="F435">
            <v>34</v>
          </cell>
        </row>
        <row r="436">
          <cell r="A436" t="str">
            <v>尾道市</v>
          </cell>
          <cell r="B436" t="str">
            <v>４条２項設置市</v>
          </cell>
          <cell r="C436" t="str">
            <v>広島県</v>
          </cell>
          <cell r="D436" t="str">
            <v>特定行政庁</v>
          </cell>
          <cell r="E436">
            <v>4</v>
          </cell>
          <cell r="F436">
            <v>34</v>
          </cell>
        </row>
        <row r="437">
          <cell r="A437" t="str">
            <v>三原市</v>
          </cell>
          <cell r="B437" t="str">
            <v>４条２項設置市</v>
          </cell>
          <cell r="C437" t="str">
            <v>広島県</v>
          </cell>
          <cell r="D437" t="str">
            <v>特定行政庁</v>
          </cell>
          <cell r="E437">
            <v>4</v>
          </cell>
          <cell r="F437">
            <v>34</v>
          </cell>
        </row>
        <row r="438">
          <cell r="A438" t="str">
            <v>呉市</v>
          </cell>
          <cell r="B438" t="str">
            <v>４条２項設置市</v>
          </cell>
          <cell r="C438" t="str">
            <v>広島県</v>
          </cell>
          <cell r="D438" t="str">
            <v>特定行政庁</v>
          </cell>
          <cell r="E438">
            <v>4</v>
          </cell>
          <cell r="F438">
            <v>34</v>
          </cell>
        </row>
        <row r="439">
          <cell r="A439" t="str">
            <v>萩市</v>
          </cell>
          <cell r="B439" t="str">
            <v>４条２項設置市</v>
          </cell>
          <cell r="C439" t="str">
            <v>山口県</v>
          </cell>
          <cell r="D439" t="str">
            <v>特定行政庁</v>
          </cell>
          <cell r="E439">
            <v>4</v>
          </cell>
          <cell r="F439">
            <v>35</v>
          </cell>
        </row>
        <row r="440">
          <cell r="A440" t="str">
            <v>宇部市</v>
          </cell>
          <cell r="B440" t="str">
            <v>４条２項設置市</v>
          </cell>
          <cell r="C440" t="str">
            <v>山口県</v>
          </cell>
          <cell r="D440" t="str">
            <v>特定行政庁</v>
          </cell>
          <cell r="E440">
            <v>4</v>
          </cell>
          <cell r="F440">
            <v>35</v>
          </cell>
        </row>
        <row r="441">
          <cell r="A441" t="str">
            <v>防府市</v>
          </cell>
          <cell r="B441" t="str">
            <v>４条２項設置市</v>
          </cell>
          <cell r="C441" t="str">
            <v>山口県</v>
          </cell>
          <cell r="D441" t="str">
            <v>特定行政庁</v>
          </cell>
          <cell r="E441">
            <v>4</v>
          </cell>
          <cell r="F441">
            <v>35</v>
          </cell>
        </row>
        <row r="442">
          <cell r="A442" t="str">
            <v>周南市</v>
          </cell>
          <cell r="B442" t="str">
            <v>４条２項設置市</v>
          </cell>
          <cell r="C442" t="str">
            <v>山口県</v>
          </cell>
          <cell r="D442" t="str">
            <v>特定行政庁</v>
          </cell>
          <cell r="E442">
            <v>4</v>
          </cell>
          <cell r="F442">
            <v>35</v>
          </cell>
        </row>
        <row r="443">
          <cell r="A443" t="str">
            <v>山口市</v>
          </cell>
          <cell r="B443" t="str">
            <v>４条２項設置市</v>
          </cell>
          <cell r="C443" t="str">
            <v>山口県</v>
          </cell>
          <cell r="D443" t="str">
            <v>特定行政庁</v>
          </cell>
          <cell r="E443">
            <v>4</v>
          </cell>
          <cell r="F443">
            <v>35</v>
          </cell>
        </row>
        <row r="444">
          <cell r="A444" t="str">
            <v>新居浜市</v>
          </cell>
          <cell r="B444" t="str">
            <v>４条２項設置市</v>
          </cell>
          <cell r="C444" t="str">
            <v>愛媛県</v>
          </cell>
          <cell r="D444" t="str">
            <v>特定行政庁</v>
          </cell>
          <cell r="E444">
            <v>4</v>
          </cell>
          <cell r="F444">
            <v>38</v>
          </cell>
        </row>
        <row r="445">
          <cell r="A445" t="str">
            <v>西条市</v>
          </cell>
          <cell r="B445" t="str">
            <v>４条２項設置市</v>
          </cell>
          <cell r="C445" t="str">
            <v>愛媛県</v>
          </cell>
          <cell r="D445" t="str">
            <v>特定行政庁</v>
          </cell>
          <cell r="E445">
            <v>4</v>
          </cell>
          <cell r="F445">
            <v>38</v>
          </cell>
        </row>
        <row r="446">
          <cell r="A446" t="str">
            <v>今治市</v>
          </cell>
          <cell r="B446" t="str">
            <v>４条２項設置市</v>
          </cell>
          <cell r="C446" t="str">
            <v>愛媛県</v>
          </cell>
          <cell r="D446" t="str">
            <v>特定行政庁</v>
          </cell>
          <cell r="E446">
            <v>4</v>
          </cell>
          <cell r="F446">
            <v>38</v>
          </cell>
        </row>
        <row r="447">
          <cell r="A447" t="str">
            <v>大牟田市</v>
          </cell>
          <cell r="B447" t="str">
            <v>４条２項設置市</v>
          </cell>
          <cell r="C447" t="str">
            <v>福岡県</v>
          </cell>
          <cell r="D447" t="str">
            <v>特定行政庁</v>
          </cell>
          <cell r="E447">
            <v>4</v>
          </cell>
          <cell r="F447">
            <v>40</v>
          </cell>
        </row>
        <row r="448">
          <cell r="A448" t="str">
            <v>佐賀市</v>
          </cell>
          <cell r="B448" t="str">
            <v>４条２項設置市</v>
          </cell>
          <cell r="C448" t="str">
            <v>佐賀県</v>
          </cell>
          <cell r="D448" t="str">
            <v>特定行政庁</v>
          </cell>
          <cell r="E448">
            <v>4</v>
          </cell>
          <cell r="F448">
            <v>41</v>
          </cell>
        </row>
        <row r="449">
          <cell r="A449" t="str">
            <v>八代市</v>
          </cell>
          <cell r="B449" t="str">
            <v>４条２項設置市</v>
          </cell>
          <cell r="C449" t="str">
            <v>熊本県</v>
          </cell>
          <cell r="D449" t="str">
            <v>特定行政庁</v>
          </cell>
          <cell r="E449">
            <v>4</v>
          </cell>
          <cell r="F449">
            <v>43</v>
          </cell>
        </row>
        <row r="450">
          <cell r="A450" t="str">
            <v>天草市</v>
          </cell>
          <cell r="B450" t="str">
            <v>４条２項設置市</v>
          </cell>
          <cell r="C450" t="str">
            <v>熊本県</v>
          </cell>
          <cell r="D450" t="str">
            <v>特定行政庁</v>
          </cell>
          <cell r="E450">
            <v>4</v>
          </cell>
          <cell r="F450">
            <v>43</v>
          </cell>
        </row>
        <row r="451">
          <cell r="A451" t="str">
            <v>宇佐市</v>
          </cell>
          <cell r="B451" t="str">
            <v>４条２項設置市</v>
          </cell>
          <cell r="C451" t="str">
            <v>大分県</v>
          </cell>
          <cell r="D451" t="str">
            <v>特定行政庁</v>
          </cell>
          <cell r="E451">
            <v>4</v>
          </cell>
          <cell r="F451">
            <v>44</v>
          </cell>
        </row>
        <row r="452">
          <cell r="A452" t="str">
            <v>佐伯市</v>
          </cell>
          <cell r="B452" t="str">
            <v>４条２項設置市</v>
          </cell>
          <cell r="C452" t="str">
            <v>大分県</v>
          </cell>
          <cell r="D452" t="str">
            <v>特定行政庁</v>
          </cell>
          <cell r="E452">
            <v>4</v>
          </cell>
          <cell r="F452">
            <v>44</v>
          </cell>
        </row>
        <row r="453">
          <cell r="A453" t="str">
            <v>中津市</v>
          </cell>
          <cell r="B453" t="str">
            <v>４条２項設置市</v>
          </cell>
          <cell r="C453" t="str">
            <v>大分県</v>
          </cell>
          <cell r="D453" t="str">
            <v>特定行政庁</v>
          </cell>
          <cell r="E453">
            <v>4</v>
          </cell>
          <cell r="F453">
            <v>44</v>
          </cell>
        </row>
        <row r="454">
          <cell r="A454" t="str">
            <v>日田市</v>
          </cell>
          <cell r="B454" t="str">
            <v>４条２項設置市</v>
          </cell>
          <cell r="C454" t="str">
            <v>大分県</v>
          </cell>
          <cell r="D454" t="str">
            <v>特定行政庁</v>
          </cell>
          <cell r="E454">
            <v>4</v>
          </cell>
          <cell r="F454">
            <v>44</v>
          </cell>
        </row>
        <row r="455">
          <cell r="A455" t="str">
            <v>別府市</v>
          </cell>
          <cell r="B455" t="str">
            <v>４条２項設置市</v>
          </cell>
          <cell r="C455" t="str">
            <v>大分県</v>
          </cell>
          <cell r="D455" t="str">
            <v>特定行政庁</v>
          </cell>
          <cell r="E455">
            <v>4</v>
          </cell>
          <cell r="F455">
            <v>44</v>
          </cell>
        </row>
        <row r="456">
          <cell r="A456" t="str">
            <v>都城市</v>
          </cell>
          <cell r="B456" t="str">
            <v>４条２項設置市</v>
          </cell>
          <cell r="C456" t="str">
            <v>宮崎県</v>
          </cell>
          <cell r="D456" t="str">
            <v>特定行政庁</v>
          </cell>
          <cell r="E456">
            <v>4</v>
          </cell>
          <cell r="F456">
            <v>45</v>
          </cell>
        </row>
        <row r="457">
          <cell r="A457" t="str">
            <v>延岡市</v>
          </cell>
          <cell r="B457" t="str">
            <v>４条２項設置市</v>
          </cell>
          <cell r="C457" t="str">
            <v>宮崎県</v>
          </cell>
          <cell r="D457" t="str">
            <v>特定行政庁</v>
          </cell>
          <cell r="E457">
            <v>4</v>
          </cell>
          <cell r="F457">
            <v>45</v>
          </cell>
        </row>
        <row r="458">
          <cell r="A458" t="str">
            <v>日向市</v>
          </cell>
          <cell r="B458" t="str">
            <v>４条２項設置市</v>
          </cell>
          <cell r="C458" t="str">
            <v>宮崎県</v>
          </cell>
          <cell r="D458" t="str">
            <v>特定行政庁</v>
          </cell>
          <cell r="E458">
            <v>4</v>
          </cell>
          <cell r="F458">
            <v>45</v>
          </cell>
        </row>
        <row r="459">
          <cell r="A459" t="str">
            <v>沖縄市</v>
          </cell>
          <cell r="B459" t="str">
            <v>４条２項設置市</v>
          </cell>
          <cell r="C459" t="str">
            <v>沖縄県</v>
          </cell>
          <cell r="D459" t="str">
            <v>特定行政庁</v>
          </cell>
          <cell r="E459">
            <v>4</v>
          </cell>
          <cell r="F459">
            <v>47</v>
          </cell>
        </row>
        <row r="460">
          <cell r="A460" t="str">
            <v>浦添市</v>
          </cell>
          <cell r="B460" t="str">
            <v>４条２項設置市</v>
          </cell>
          <cell r="C460" t="str">
            <v>沖縄県</v>
          </cell>
          <cell r="D460" t="str">
            <v>特定行政庁</v>
          </cell>
          <cell r="E460">
            <v>4</v>
          </cell>
          <cell r="F460">
            <v>47</v>
          </cell>
        </row>
        <row r="461">
          <cell r="A461" t="str">
            <v>うるま市</v>
          </cell>
          <cell r="B461" t="str">
            <v>４条２項設置市</v>
          </cell>
          <cell r="C461" t="str">
            <v>沖縄県</v>
          </cell>
          <cell r="D461" t="str">
            <v>特定行政庁</v>
          </cell>
          <cell r="E461">
            <v>4</v>
          </cell>
          <cell r="F461">
            <v>47</v>
          </cell>
        </row>
        <row r="462">
          <cell r="A462" t="str">
            <v>宜野湾市</v>
          </cell>
          <cell r="B462" t="str">
            <v>４条２項設置市</v>
          </cell>
          <cell r="C462" t="str">
            <v>沖縄県</v>
          </cell>
          <cell r="D462" t="str">
            <v>特定行政庁</v>
          </cell>
          <cell r="E462">
            <v>4</v>
          </cell>
          <cell r="F462">
            <v>47</v>
          </cell>
        </row>
        <row r="463">
          <cell r="A463" t="str">
            <v>砂川市</v>
          </cell>
          <cell r="B463" t="str">
            <v>限定特定行政庁</v>
          </cell>
          <cell r="C463" t="str">
            <v>北海道</v>
          </cell>
          <cell r="D463" t="str">
            <v>特定行政庁</v>
          </cell>
          <cell r="E463">
            <v>5</v>
          </cell>
          <cell r="F463">
            <v>1</v>
          </cell>
        </row>
        <row r="464">
          <cell r="A464" t="str">
            <v>紋別市</v>
          </cell>
          <cell r="B464" t="str">
            <v>限定特定行政庁</v>
          </cell>
          <cell r="C464" t="str">
            <v>北海道</v>
          </cell>
          <cell r="D464" t="str">
            <v>特定行政庁</v>
          </cell>
          <cell r="E464">
            <v>5</v>
          </cell>
          <cell r="F464">
            <v>1</v>
          </cell>
        </row>
        <row r="465">
          <cell r="A465" t="str">
            <v>岩見沢市</v>
          </cell>
          <cell r="B465" t="str">
            <v>限定特定行政庁</v>
          </cell>
          <cell r="C465" t="str">
            <v>北海道</v>
          </cell>
          <cell r="D465" t="str">
            <v>特定行政庁</v>
          </cell>
          <cell r="E465">
            <v>5</v>
          </cell>
          <cell r="F465">
            <v>1</v>
          </cell>
        </row>
        <row r="466">
          <cell r="A466" t="str">
            <v>余市町</v>
          </cell>
          <cell r="B466" t="str">
            <v>限定特定行政庁</v>
          </cell>
          <cell r="C466" t="str">
            <v>北海道</v>
          </cell>
          <cell r="D466" t="str">
            <v>特定行政庁</v>
          </cell>
          <cell r="E466">
            <v>5</v>
          </cell>
          <cell r="F466">
            <v>1</v>
          </cell>
        </row>
        <row r="467">
          <cell r="A467" t="str">
            <v>千歳市</v>
          </cell>
          <cell r="B467" t="str">
            <v>限定特定行政庁</v>
          </cell>
          <cell r="C467" t="str">
            <v>北海道</v>
          </cell>
          <cell r="D467" t="str">
            <v>特定行政庁</v>
          </cell>
          <cell r="E467">
            <v>5</v>
          </cell>
          <cell r="F467">
            <v>1</v>
          </cell>
        </row>
        <row r="468">
          <cell r="A468" t="str">
            <v>長沼町</v>
          </cell>
          <cell r="B468" t="str">
            <v>限定特定行政庁</v>
          </cell>
          <cell r="C468" t="str">
            <v>北海道</v>
          </cell>
          <cell r="D468" t="str">
            <v>特定行政庁</v>
          </cell>
          <cell r="E468">
            <v>5</v>
          </cell>
          <cell r="F468">
            <v>1</v>
          </cell>
        </row>
        <row r="469">
          <cell r="A469" t="str">
            <v>三笠市</v>
          </cell>
          <cell r="B469" t="str">
            <v>限定特定行政庁</v>
          </cell>
          <cell r="C469" t="str">
            <v>北海道</v>
          </cell>
          <cell r="D469" t="str">
            <v>特定行政庁</v>
          </cell>
          <cell r="E469">
            <v>5</v>
          </cell>
          <cell r="F469">
            <v>1</v>
          </cell>
        </row>
        <row r="470">
          <cell r="A470" t="str">
            <v>名寄市</v>
          </cell>
          <cell r="B470" t="str">
            <v>限定特定行政庁</v>
          </cell>
          <cell r="C470" t="str">
            <v>北海道</v>
          </cell>
          <cell r="D470" t="str">
            <v>特定行政庁</v>
          </cell>
          <cell r="E470">
            <v>5</v>
          </cell>
          <cell r="F470">
            <v>1</v>
          </cell>
        </row>
        <row r="471">
          <cell r="A471" t="str">
            <v>深川市</v>
          </cell>
          <cell r="B471" t="str">
            <v>限定特定行政庁</v>
          </cell>
          <cell r="C471" t="str">
            <v>北海道</v>
          </cell>
          <cell r="D471" t="str">
            <v>特定行政庁</v>
          </cell>
          <cell r="E471">
            <v>5</v>
          </cell>
          <cell r="F471">
            <v>1</v>
          </cell>
        </row>
        <row r="472">
          <cell r="A472" t="str">
            <v>士別市</v>
          </cell>
          <cell r="B472" t="str">
            <v>限定特定行政庁</v>
          </cell>
          <cell r="C472" t="str">
            <v>北海道</v>
          </cell>
          <cell r="D472" t="str">
            <v>特定行政庁</v>
          </cell>
          <cell r="E472">
            <v>5</v>
          </cell>
          <cell r="F472">
            <v>1</v>
          </cell>
        </row>
        <row r="473">
          <cell r="A473" t="str">
            <v>富良野市</v>
          </cell>
          <cell r="B473" t="str">
            <v>限定特定行政庁</v>
          </cell>
          <cell r="C473" t="str">
            <v>北海道</v>
          </cell>
          <cell r="D473" t="str">
            <v>特定行政庁</v>
          </cell>
          <cell r="E473">
            <v>5</v>
          </cell>
          <cell r="F473">
            <v>1</v>
          </cell>
        </row>
        <row r="474">
          <cell r="A474" t="str">
            <v>赤平市</v>
          </cell>
          <cell r="B474" t="str">
            <v>限定特定行政庁</v>
          </cell>
          <cell r="C474" t="str">
            <v>北海道</v>
          </cell>
          <cell r="D474" t="str">
            <v>特定行政庁</v>
          </cell>
          <cell r="E474">
            <v>5</v>
          </cell>
          <cell r="F474">
            <v>1</v>
          </cell>
        </row>
        <row r="475">
          <cell r="A475" t="str">
            <v>芦別市</v>
          </cell>
          <cell r="B475" t="str">
            <v>限定特定行政庁</v>
          </cell>
          <cell r="C475" t="str">
            <v>北海道</v>
          </cell>
          <cell r="D475" t="str">
            <v>特定行政庁</v>
          </cell>
          <cell r="E475">
            <v>5</v>
          </cell>
          <cell r="F475">
            <v>1</v>
          </cell>
        </row>
        <row r="476">
          <cell r="A476" t="str">
            <v>美唄市</v>
          </cell>
          <cell r="B476" t="str">
            <v>限定特定行政庁</v>
          </cell>
          <cell r="C476" t="str">
            <v>北海道</v>
          </cell>
          <cell r="D476" t="str">
            <v>特定行政庁</v>
          </cell>
          <cell r="E476">
            <v>5</v>
          </cell>
          <cell r="F476">
            <v>1</v>
          </cell>
        </row>
        <row r="477">
          <cell r="A477" t="str">
            <v>稚内市</v>
          </cell>
          <cell r="B477" t="str">
            <v>限定特定行政庁</v>
          </cell>
          <cell r="C477" t="str">
            <v>北海道</v>
          </cell>
          <cell r="D477" t="str">
            <v>特定行政庁</v>
          </cell>
          <cell r="E477">
            <v>5</v>
          </cell>
          <cell r="F477">
            <v>1</v>
          </cell>
        </row>
        <row r="478">
          <cell r="A478" t="str">
            <v>網走市</v>
          </cell>
          <cell r="B478" t="str">
            <v>限定特定行政庁</v>
          </cell>
          <cell r="C478" t="str">
            <v>北海道</v>
          </cell>
          <cell r="D478" t="str">
            <v>特定行政庁</v>
          </cell>
          <cell r="E478">
            <v>5</v>
          </cell>
          <cell r="F478">
            <v>1</v>
          </cell>
        </row>
        <row r="479">
          <cell r="A479" t="str">
            <v>弟子屈町</v>
          </cell>
          <cell r="B479" t="str">
            <v>限定特定行政庁</v>
          </cell>
          <cell r="C479" t="str">
            <v>北海道</v>
          </cell>
          <cell r="D479" t="str">
            <v>特定行政庁</v>
          </cell>
          <cell r="E479">
            <v>5</v>
          </cell>
          <cell r="F479">
            <v>1</v>
          </cell>
        </row>
        <row r="480">
          <cell r="A480" t="str">
            <v>中標津町</v>
          </cell>
          <cell r="B480" t="str">
            <v>限定特定行政庁</v>
          </cell>
          <cell r="C480" t="str">
            <v>北海道</v>
          </cell>
          <cell r="D480" t="str">
            <v>特定行政庁</v>
          </cell>
          <cell r="E480">
            <v>5</v>
          </cell>
          <cell r="F480">
            <v>1</v>
          </cell>
        </row>
        <row r="481">
          <cell r="A481" t="str">
            <v>登別市</v>
          </cell>
          <cell r="B481" t="str">
            <v>限定特定行政庁</v>
          </cell>
          <cell r="C481" t="str">
            <v>北海道</v>
          </cell>
          <cell r="D481" t="str">
            <v>特定行政庁</v>
          </cell>
          <cell r="E481">
            <v>5</v>
          </cell>
          <cell r="F481">
            <v>1</v>
          </cell>
        </row>
        <row r="482">
          <cell r="A482" t="str">
            <v>音更町</v>
          </cell>
          <cell r="B482" t="str">
            <v>限定特定行政庁</v>
          </cell>
          <cell r="C482" t="str">
            <v>北海道</v>
          </cell>
          <cell r="D482" t="str">
            <v>特定行政庁</v>
          </cell>
          <cell r="E482">
            <v>5</v>
          </cell>
          <cell r="F482">
            <v>1</v>
          </cell>
        </row>
        <row r="483">
          <cell r="A483" t="str">
            <v>七飯町</v>
          </cell>
          <cell r="B483" t="str">
            <v>限定特定行政庁</v>
          </cell>
          <cell r="C483" t="str">
            <v>北海道</v>
          </cell>
          <cell r="D483" t="str">
            <v>特定行政庁</v>
          </cell>
          <cell r="E483">
            <v>5</v>
          </cell>
          <cell r="F483">
            <v>1</v>
          </cell>
        </row>
        <row r="484">
          <cell r="A484" t="str">
            <v>釧路町</v>
          </cell>
          <cell r="B484" t="str">
            <v>限定特定行政庁</v>
          </cell>
          <cell r="C484" t="str">
            <v>北海道</v>
          </cell>
          <cell r="D484" t="str">
            <v>特定行政庁</v>
          </cell>
          <cell r="E484">
            <v>5</v>
          </cell>
          <cell r="F484">
            <v>1</v>
          </cell>
        </row>
        <row r="485">
          <cell r="A485" t="str">
            <v>滝川市</v>
          </cell>
          <cell r="B485" t="str">
            <v>限定特定行政庁</v>
          </cell>
          <cell r="C485" t="str">
            <v>北海道</v>
          </cell>
          <cell r="D485" t="str">
            <v>特定行政庁</v>
          </cell>
          <cell r="E485">
            <v>5</v>
          </cell>
          <cell r="F485">
            <v>1</v>
          </cell>
        </row>
        <row r="486">
          <cell r="A486" t="str">
            <v>留萌市</v>
          </cell>
          <cell r="B486" t="str">
            <v>限定特定行政庁</v>
          </cell>
          <cell r="C486" t="str">
            <v>北海道</v>
          </cell>
          <cell r="D486" t="str">
            <v>特定行政庁</v>
          </cell>
          <cell r="E486">
            <v>5</v>
          </cell>
          <cell r="F486">
            <v>1</v>
          </cell>
        </row>
        <row r="487">
          <cell r="A487" t="str">
            <v>上富良野町</v>
          </cell>
          <cell r="B487" t="str">
            <v>限定特定行政庁</v>
          </cell>
          <cell r="C487" t="str">
            <v>北海道</v>
          </cell>
          <cell r="D487" t="str">
            <v>特定行政庁</v>
          </cell>
          <cell r="E487">
            <v>5</v>
          </cell>
          <cell r="F487">
            <v>1</v>
          </cell>
        </row>
        <row r="488">
          <cell r="A488" t="str">
            <v>恵庭市</v>
          </cell>
          <cell r="B488" t="str">
            <v>限定特定行政庁</v>
          </cell>
          <cell r="C488" t="str">
            <v>北海道</v>
          </cell>
          <cell r="D488" t="str">
            <v>特定行政庁</v>
          </cell>
          <cell r="E488">
            <v>5</v>
          </cell>
          <cell r="F488">
            <v>1</v>
          </cell>
        </row>
        <row r="489">
          <cell r="A489" t="str">
            <v>東神楽町</v>
          </cell>
          <cell r="B489" t="str">
            <v>限定特定行政庁</v>
          </cell>
          <cell r="C489" t="str">
            <v>北海道</v>
          </cell>
          <cell r="D489" t="str">
            <v>特定行政庁</v>
          </cell>
          <cell r="E489">
            <v>5</v>
          </cell>
          <cell r="F489">
            <v>1</v>
          </cell>
        </row>
        <row r="490">
          <cell r="A490" t="str">
            <v>美幌町</v>
          </cell>
          <cell r="B490" t="str">
            <v>限定特定行政庁</v>
          </cell>
          <cell r="C490" t="str">
            <v>北海道</v>
          </cell>
          <cell r="D490" t="str">
            <v>特定行政庁</v>
          </cell>
          <cell r="E490">
            <v>5</v>
          </cell>
          <cell r="F490">
            <v>1</v>
          </cell>
        </row>
        <row r="491">
          <cell r="A491" t="str">
            <v>遠軽町</v>
          </cell>
          <cell r="B491" t="str">
            <v>限定特定行政庁</v>
          </cell>
          <cell r="C491" t="str">
            <v>北海道</v>
          </cell>
          <cell r="D491" t="str">
            <v>特定行政庁</v>
          </cell>
          <cell r="E491">
            <v>5</v>
          </cell>
          <cell r="F491">
            <v>1</v>
          </cell>
        </row>
        <row r="492">
          <cell r="A492" t="str">
            <v>白老町</v>
          </cell>
          <cell r="B492" t="str">
            <v>限定特定行政庁</v>
          </cell>
          <cell r="C492" t="str">
            <v>北海道</v>
          </cell>
          <cell r="D492" t="str">
            <v>特定行政庁</v>
          </cell>
          <cell r="E492">
            <v>5</v>
          </cell>
          <cell r="F492">
            <v>1</v>
          </cell>
        </row>
        <row r="493">
          <cell r="A493" t="str">
            <v>芽室町</v>
          </cell>
          <cell r="B493" t="str">
            <v>限定特定行政庁</v>
          </cell>
          <cell r="C493" t="str">
            <v>北海道</v>
          </cell>
          <cell r="D493" t="str">
            <v>特定行政庁</v>
          </cell>
          <cell r="E493">
            <v>5</v>
          </cell>
          <cell r="F493">
            <v>1</v>
          </cell>
        </row>
        <row r="494">
          <cell r="A494" t="str">
            <v>厚岸町</v>
          </cell>
          <cell r="B494" t="str">
            <v>限定特定行政庁</v>
          </cell>
          <cell r="C494" t="str">
            <v>北海道</v>
          </cell>
          <cell r="D494" t="str">
            <v>特定行政庁</v>
          </cell>
          <cell r="E494">
            <v>5</v>
          </cell>
          <cell r="F494">
            <v>1</v>
          </cell>
        </row>
        <row r="495">
          <cell r="A495" t="str">
            <v>伊達市</v>
          </cell>
          <cell r="B495" t="str">
            <v>限定特定行政庁</v>
          </cell>
          <cell r="C495" t="str">
            <v>北海道</v>
          </cell>
          <cell r="D495" t="str">
            <v>特定行政庁</v>
          </cell>
          <cell r="E495">
            <v>5</v>
          </cell>
          <cell r="F495">
            <v>1</v>
          </cell>
        </row>
        <row r="496">
          <cell r="A496" t="str">
            <v>幕別町</v>
          </cell>
          <cell r="B496" t="str">
            <v>限定特定行政庁</v>
          </cell>
          <cell r="C496" t="str">
            <v>北海道</v>
          </cell>
          <cell r="D496" t="str">
            <v>特定行政庁</v>
          </cell>
          <cell r="E496">
            <v>5</v>
          </cell>
          <cell r="F496">
            <v>1</v>
          </cell>
        </row>
        <row r="497">
          <cell r="A497" t="str">
            <v>北広島市</v>
          </cell>
          <cell r="B497" t="str">
            <v>限定特定行政庁</v>
          </cell>
          <cell r="C497" t="str">
            <v>北海道</v>
          </cell>
          <cell r="D497" t="str">
            <v>特定行政庁</v>
          </cell>
          <cell r="E497">
            <v>5</v>
          </cell>
          <cell r="F497">
            <v>1</v>
          </cell>
        </row>
        <row r="498">
          <cell r="A498" t="str">
            <v>石狩市</v>
          </cell>
          <cell r="B498" t="str">
            <v>限定特定行政庁</v>
          </cell>
          <cell r="C498" t="str">
            <v>北海道</v>
          </cell>
          <cell r="D498" t="str">
            <v>特定行政庁</v>
          </cell>
          <cell r="E498">
            <v>5</v>
          </cell>
          <cell r="F498">
            <v>1</v>
          </cell>
        </row>
        <row r="499">
          <cell r="A499" t="str">
            <v>当別町</v>
          </cell>
          <cell r="B499" t="str">
            <v>限定特定行政庁</v>
          </cell>
          <cell r="C499" t="str">
            <v>北海道</v>
          </cell>
          <cell r="D499" t="str">
            <v>特定行政庁</v>
          </cell>
          <cell r="E499">
            <v>5</v>
          </cell>
          <cell r="F499">
            <v>1</v>
          </cell>
        </row>
        <row r="500">
          <cell r="A500" t="str">
            <v>北斗市</v>
          </cell>
          <cell r="B500" t="str">
            <v>限定特定行政庁</v>
          </cell>
          <cell r="C500" t="str">
            <v>北海道</v>
          </cell>
          <cell r="D500" t="str">
            <v>特定行政庁</v>
          </cell>
          <cell r="E500">
            <v>5</v>
          </cell>
          <cell r="F500">
            <v>1</v>
          </cell>
        </row>
        <row r="501">
          <cell r="A501" t="str">
            <v>根室市</v>
          </cell>
          <cell r="B501" t="str">
            <v>限定特定行政庁</v>
          </cell>
          <cell r="C501" t="str">
            <v>北海道</v>
          </cell>
          <cell r="D501" t="str">
            <v>特定行政庁</v>
          </cell>
          <cell r="E501">
            <v>5</v>
          </cell>
          <cell r="F501">
            <v>1</v>
          </cell>
        </row>
        <row r="502">
          <cell r="A502" t="str">
            <v>釜石市</v>
          </cell>
          <cell r="B502" t="str">
            <v>限定特定行政庁</v>
          </cell>
          <cell r="C502" t="str">
            <v>岩手県</v>
          </cell>
          <cell r="D502" t="str">
            <v>特定行政庁</v>
          </cell>
          <cell r="E502">
            <v>5</v>
          </cell>
          <cell r="F502">
            <v>3</v>
          </cell>
        </row>
        <row r="503">
          <cell r="A503" t="str">
            <v>奥州市</v>
          </cell>
          <cell r="B503" t="str">
            <v>限定特定行政庁</v>
          </cell>
          <cell r="C503" t="str">
            <v>岩手県</v>
          </cell>
          <cell r="D503" t="str">
            <v>特定行政庁</v>
          </cell>
          <cell r="E503">
            <v>5</v>
          </cell>
          <cell r="F503">
            <v>3</v>
          </cell>
        </row>
        <row r="504">
          <cell r="A504" t="str">
            <v>一関市</v>
          </cell>
          <cell r="B504" t="str">
            <v>限定特定行政庁</v>
          </cell>
          <cell r="C504" t="str">
            <v>岩手県</v>
          </cell>
          <cell r="D504" t="str">
            <v>特定行政庁</v>
          </cell>
          <cell r="E504">
            <v>5</v>
          </cell>
          <cell r="F504">
            <v>3</v>
          </cell>
        </row>
        <row r="505">
          <cell r="A505" t="str">
            <v>宮古市</v>
          </cell>
          <cell r="B505" t="str">
            <v>限定特定行政庁</v>
          </cell>
          <cell r="C505" t="str">
            <v>岩手県</v>
          </cell>
          <cell r="D505" t="str">
            <v>特定行政庁</v>
          </cell>
          <cell r="E505">
            <v>5</v>
          </cell>
          <cell r="F505">
            <v>3</v>
          </cell>
        </row>
        <row r="506">
          <cell r="A506" t="str">
            <v>北上市</v>
          </cell>
          <cell r="B506" t="str">
            <v>限定特定行政庁</v>
          </cell>
          <cell r="C506" t="str">
            <v>岩手県</v>
          </cell>
          <cell r="D506" t="str">
            <v>特定行政庁</v>
          </cell>
          <cell r="E506">
            <v>5</v>
          </cell>
          <cell r="F506">
            <v>3</v>
          </cell>
        </row>
        <row r="507">
          <cell r="A507" t="str">
            <v>花巻市</v>
          </cell>
          <cell r="B507" t="str">
            <v>限定特定行政庁</v>
          </cell>
          <cell r="C507" t="str">
            <v>岩手県</v>
          </cell>
          <cell r="D507" t="str">
            <v>特定行政庁</v>
          </cell>
          <cell r="E507">
            <v>5</v>
          </cell>
          <cell r="F507">
            <v>3</v>
          </cell>
        </row>
        <row r="508">
          <cell r="A508" t="str">
            <v>大仙市</v>
          </cell>
          <cell r="B508" t="str">
            <v>限定特定行政庁</v>
          </cell>
          <cell r="C508" t="str">
            <v>秋田県</v>
          </cell>
          <cell r="D508" t="str">
            <v>特定行政庁</v>
          </cell>
          <cell r="E508">
            <v>5</v>
          </cell>
          <cell r="F508">
            <v>5</v>
          </cell>
        </row>
        <row r="509">
          <cell r="A509" t="str">
            <v>大館市</v>
          </cell>
          <cell r="B509" t="str">
            <v>限定特定行政庁</v>
          </cell>
          <cell r="C509" t="str">
            <v>秋田県</v>
          </cell>
          <cell r="D509" t="str">
            <v>特定行政庁</v>
          </cell>
          <cell r="E509">
            <v>5</v>
          </cell>
          <cell r="F509">
            <v>5</v>
          </cell>
        </row>
        <row r="510">
          <cell r="A510" t="str">
            <v>酒田市</v>
          </cell>
          <cell r="B510" t="str">
            <v>限定特定行政庁</v>
          </cell>
          <cell r="C510" t="str">
            <v>山形県</v>
          </cell>
          <cell r="D510" t="str">
            <v>特定行政庁</v>
          </cell>
          <cell r="E510">
            <v>5</v>
          </cell>
          <cell r="F510">
            <v>6</v>
          </cell>
        </row>
        <row r="511">
          <cell r="A511" t="str">
            <v>鶴岡市</v>
          </cell>
          <cell r="B511" t="str">
            <v>限定特定行政庁</v>
          </cell>
          <cell r="C511" t="str">
            <v>山形県</v>
          </cell>
          <cell r="D511" t="str">
            <v>特定行政庁</v>
          </cell>
          <cell r="E511">
            <v>5</v>
          </cell>
          <cell r="F511">
            <v>6</v>
          </cell>
        </row>
        <row r="512">
          <cell r="A512" t="str">
            <v>米沢市</v>
          </cell>
          <cell r="B512" t="str">
            <v>限定特定行政庁</v>
          </cell>
          <cell r="C512" t="str">
            <v>山形県</v>
          </cell>
          <cell r="D512" t="str">
            <v>特定行政庁</v>
          </cell>
          <cell r="E512">
            <v>5</v>
          </cell>
          <cell r="F512">
            <v>6</v>
          </cell>
        </row>
        <row r="513">
          <cell r="A513" t="str">
            <v>天童市</v>
          </cell>
          <cell r="B513" t="str">
            <v>限定特定行政庁</v>
          </cell>
          <cell r="C513" t="str">
            <v>山形県</v>
          </cell>
          <cell r="D513" t="str">
            <v>特定行政庁</v>
          </cell>
          <cell r="E513">
            <v>5</v>
          </cell>
          <cell r="F513">
            <v>6</v>
          </cell>
        </row>
        <row r="514">
          <cell r="A514" t="str">
            <v>会津若松市</v>
          </cell>
          <cell r="B514" t="str">
            <v>限定特定行政庁</v>
          </cell>
          <cell r="C514" t="str">
            <v>福島県</v>
          </cell>
          <cell r="D514" t="str">
            <v>特定行政庁</v>
          </cell>
          <cell r="E514">
            <v>5</v>
          </cell>
          <cell r="F514">
            <v>7</v>
          </cell>
        </row>
        <row r="515">
          <cell r="A515" t="str">
            <v>須賀川市</v>
          </cell>
          <cell r="B515" t="str">
            <v>限定特定行政庁</v>
          </cell>
          <cell r="C515" t="str">
            <v>福島県</v>
          </cell>
          <cell r="D515" t="str">
            <v>特定行政庁</v>
          </cell>
          <cell r="E515">
            <v>5</v>
          </cell>
          <cell r="F515">
            <v>7</v>
          </cell>
        </row>
        <row r="516">
          <cell r="A516" t="str">
            <v>沼田市</v>
          </cell>
          <cell r="B516" t="str">
            <v>限定特定行政庁</v>
          </cell>
          <cell r="C516" t="str">
            <v>群馬県</v>
          </cell>
          <cell r="D516" t="str">
            <v>特定行政庁</v>
          </cell>
          <cell r="E516">
            <v>5</v>
          </cell>
          <cell r="F516">
            <v>10</v>
          </cell>
        </row>
        <row r="517">
          <cell r="A517" t="str">
            <v>安中市</v>
          </cell>
          <cell r="B517" t="str">
            <v>限定特定行政庁</v>
          </cell>
          <cell r="C517" t="str">
            <v>群馬県</v>
          </cell>
          <cell r="D517" t="str">
            <v>特定行政庁</v>
          </cell>
          <cell r="E517">
            <v>5</v>
          </cell>
          <cell r="F517">
            <v>10</v>
          </cell>
        </row>
        <row r="518">
          <cell r="A518" t="str">
            <v>富岡市</v>
          </cell>
          <cell r="B518" t="str">
            <v>限定特定行政庁</v>
          </cell>
          <cell r="C518" t="str">
            <v>群馬県</v>
          </cell>
          <cell r="D518" t="str">
            <v>特定行政庁</v>
          </cell>
          <cell r="E518">
            <v>5</v>
          </cell>
          <cell r="F518">
            <v>10</v>
          </cell>
        </row>
        <row r="519">
          <cell r="A519" t="str">
            <v>藤岡市</v>
          </cell>
          <cell r="B519" t="str">
            <v>限定特定行政庁</v>
          </cell>
          <cell r="C519" t="str">
            <v>群馬県</v>
          </cell>
          <cell r="D519" t="str">
            <v>特定行政庁</v>
          </cell>
          <cell r="E519">
            <v>5</v>
          </cell>
          <cell r="F519">
            <v>10</v>
          </cell>
        </row>
        <row r="520">
          <cell r="A520" t="str">
            <v>渋川市</v>
          </cell>
          <cell r="B520" t="str">
            <v>限定特定行政庁</v>
          </cell>
          <cell r="C520" t="str">
            <v>群馬県</v>
          </cell>
          <cell r="D520" t="str">
            <v>特定行政庁</v>
          </cell>
          <cell r="E520">
            <v>5</v>
          </cell>
          <cell r="F520">
            <v>10</v>
          </cell>
        </row>
        <row r="521">
          <cell r="A521" t="str">
            <v>ふじみ野市</v>
          </cell>
          <cell r="B521" t="str">
            <v>限定特定行政庁</v>
          </cell>
          <cell r="C521" t="str">
            <v>埼玉県</v>
          </cell>
          <cell r="D521" t="str">
            <v>特定行政庁</v>
          </cell>
          <cell r="E521">
            <v>5</v>
          </cell>
          <cell r="F521">
            <v>11</v>
          </cell>
        </row>
        <row r="522">
          <cell r="A522" t="str">
            <v>志木市</v>
          </cell>
          <cell r="B522" t="str">
            <v>限定特定行政庁</v>
          </cell>
          <cell r="C522" t="str">
            <v>埼玉県</v>
          </cell>
          <cell r="D522" t="str">
            <v>特定行政庁</v>
          </cell>
          <cell r="E522">
            <v>5</v>
          </cell>
          <cell r="F522">
            <v>11</v>
          </cell>
        </row>
        <row r="523">
          <cell r="A523" t="str">
            <v>朝霞市</v>
          </cell>
          <cell r="B523" t="str">
            <v>限定特定行政庁</v>
          </cell>
          <cell r="C523" t="str">
            <v>埼玉県</v>
          </cell>
          <cell r="D523" t="str">
            <v>特定行政庁</v>
          </cell>
          <cell r="E523">
            <v>5</v>
          </cell>
          <cell r="F523">
            <v>11</v>
          </cell>
        </row>
        <row r="524">
          <cell r="A524" t="str">
            <v>深谷市</v>
          </cell>
          <cell r="B524" t="str">
            <v>限定特定行政庁</v>
          </cell>
          <cell r="C524" t="str">
            <v>埼玉県</v>
          </cell>
          <cell r="D524" t="str">
            <v>特定行政庁</v>
          </cell>
          <cell r="E524">
            <v>5</v>
          </cell>
          <cell r="F524">
            <v>11</v>
          </cell>
        </row>
        <row r="525">
          <cell r="A525" t="str">
            <v>行田市</v>
          </cell>
          <cell r="B525" t="str">
            <v>限定特定行政庁</v>
          </cell>
          <cell r="C525" t="str">
            <v>埼玉県</v>
          </cell>
          <cell r="D525" t="str">
            <v>特定行政庁</v>
          </cell>
          <cell r="E525">
            <v>5</v>
          </cell>
          <cell r="F525">
            <v>11</v>
          </cell>
        </row>
        <row r="526">
          <cell r="A526" t="str">
            <v>秩父市</v>
          </cell>
          <cell r="B526" t="str">
            <v>限定特定行政庁</v>
          </cell>
          <cell r="C526" t="str">
            <v>埼玉県</v>
          </cell>
          <cell r="D526" t="str">
            <v>特定行政庁</v>
          </cell>
          <cell r="E526">
            <v>5</v>
          </cell>
          <cell r="F526">
            <v>11</v>
          </cell>
        </row>
        <row r="527">
          <cell r="A527" t="str">
            <v>飯能市</v>
          </cell>
          <cell r="B527" t="str">
            <v>限定特定行政庁</v>
          </cell>
          <cell r="C527" t="str">
            <v>埼玉県</v>
          </cell>
          <cell r="D527" t="str">
            <v>特定行政庁</v>
          </cell>
          <cell r="E527">
            <v>5</v>
          </cell>
          <cell r="F527">
            <v>11</v>
          </cell>
        </row>
        <row r="528">
          <cell r="A528" t="str">
            <v>加須市</v>
          </cell>
          <cell r="B528" t="str">
            <v>限定特定行政庁</v>
          </cell>
          <cell r="C528" t="str">
            <v>埼玉県</v>
          </cell>
          <cell r="D528" t="str">
            <v>特定行政庁</v>
          </cell>
          <cell r="E528">
            <v>5</v>
          </cell>
          <cell r="F528">
            <v>11</v>
          </cell>
        </row>
        <row r="529">
          <cell r="A529" t="str">
            <v>本庄市</v>
          </cell>
          <cell r="B529" t="str">
            <v>限定特定行政庁</v>
          </cell>
          <cell r="C529" t="str">
            <v>埼玉県</v>
          </cell>
          <cell r="D529" t="str">
            <v>特定行政庁</v>
          </cell>
          <cell r="E529">
            <v>5</v>
          </cell>
          <cell r="F529">
            <v>11</v>
          </cell>
        </row>
        <row r="530">
          <cell r="A530" t="str">
            <v>東松山市</v>
          </cell>
          <cell r="B530" t="str">
            <v>限定特定行政庁</v>
          </cell>
          <cell r="C530" t="str">
            <v>埼玉県</v>
          </cell>
          <cell r="D530" t="str">
            <v>特定行政庁</v>
          </cell>
          <cell r="E530">
            <v>5</v>
          </cell>
          <cell r="F530">
            <v>11</v>
          </cell>
        </row>
        <row r="531">
          <cell r="A531" t="str">
            <v>幸手市</v>
          </cell>
          <cell r="B531" t="str">
            <v>限定特定行政庁</v>
          </cell>
          <cell r="C531" t="str">
            <v>埼玉県</v>
          </cell>
          <cell r="D531" t="str">
            <v>特定行政庁</v>
          </cell>
          <cell r="E531">
            <v>5</v>
          </cell>
          <cell r="F531">
            <v>11</v>
          </cell>
        </row>
        <row r="532">
          <cell r="A532" t="str">
            <v>鴻巣市</v>
          </cell>
          <cell r="B532" t="str">
            <v>限定特定行政庁</v>
          </cell>
          <cell r="C532" t="str">
            <v>埼玉県</v>
          </cell>
          <cell r="D532" t="str">
            <v>特定行政庁</v>
          </cell>
          <cell r="E532">
            <v>5</v>
          </cell>
          <cell r="F532">
            <v>11</v>
          </cell>
        </row>
        <row r="533">
          <cell r="A533" t="str">
            <v>蓮田市</v>
          </cell>
          <cell r="B533" t="str">
            <v>限定特定行政庁</v>
          </cell>
          <cell r="C533" t="str">
            <v>埼玉県</v>
          </cell>
          <cell r="D533" t="str">
            <v>特定行政庁</v>
          </cell>
          <cell r="E533">
            <v>5</v>
          </cell>
          <cell r="F533">
            <v>11</v>
          </cell>
        </row>
        <row r="534">
          <cell r="A534" t="str">
            <v>入間市</v>
          </cell>
          <cell r="B534" t="str">
            <v>限定特定行政庁</v>
          </cell>
          <cell r="C534" t="str">
            <v>埼玉県</v>
          </cell>
          <cell r="D534" t="str">
            <v>特定行政庁</v>
          </cell>
          <cell r="E534">
            <v>5</v>
          </cell>
          <cell r="F534">
            <v>11</v>
          </cell>
        </row>
        <row r="535">
          <cell r="A535" t="str">
            <v>坂戸市</v>
          </cell>
          <cell r="B535" t="str">
            <v>限定特定行政庁</v>
          </cell>
          <cell r="C535" t="str">
            <v>埼玉県</v>
          </cell>
          <cell r="D535" t="str">
            <v>特定行政庁</v>
          </cell>
          <cell r="E535">
            <v>5</v>
          </cell>
          <cell r="F535">
            <v>11</v>
          </cell>
        </row>
        <row r="536">
          <cell r="A536" t="str">
            <v>和光市</v>
          </cell>
          <cell r="B536" t="str">
            <v>限定特定行政庁</v>
          </cell>
          <cell r="C536" t="str">
            <v>埼玉県</v>
          </cell>
          <cell r="D536" t="str">
            <v>特定行政庁</v>
          </cell>
          <cell r="E536">
            <v>5</v>
          </cell>
          <cell r="F536">
            <v>11</v>
          </cell>
        </row>
        <row r="537">
          <cell r="A537" t="str">
            <v>北本市</v>
          </cell>
          <cell r="B537" t="str">
            <v>限定特定行政庁</v>
          </cell>
          <cell r="C537" t="str">
            <v>埼玉県</v>
          </cell>
          <cell r="D537" t="str">
            <v>特定行政庁</v>
          </cell>
          <cell r="E537">
            <v>5</v>
          </cell>
          <cell r="F537">
            <v>11</v>
          </cell>
        </row>
        <row r="538">
          <cell r="A538" t="str">
            <v>八潮市</v>
          </cell>
          <cell r="B538" t="str">
            <v>限定特定行政庁</v>
          </cell>
          <cell r="C538" t="str">
            <v>埼玉県</v>
          </cell>
          <cell r="D538" t="str">
            <v>特定行政庁</v>
          </cell>
          <cell r="E538">
            <v>5</v>
          </cell>
          <cell r="F538">
            <v>11</v>
          </cell>
        </row>
        <row r="539">
          <cell r="A539" t="str">
            <v>富士見市</v>
          </cell>
          <cell r="B539" t="str">
            <v>限定特定行政庁</v>
          </cell>
          <cell r="C539" t="str">
            <v>埼玉県</v>
          </cell>
          <cell r="D539" t="str">
            <v>特定行政庁</v>
          </cell>
          <cell r="E539">
            <v>5</v>
          </cell>
          <cell r="F539">
            <v>11</v>
          </cell>
        </row>
        <row r="540">
          <cell r="A540" t="str">
            <v>三郷市</v>
          </cell>
          <cell r="B540" t="str">
            <v>限定特定行政庁</v>
          </cell>
          <cell r="C540" t="str">
            <v>埼玉県</v>
          </cell>
          <cell r="D540" t="str">
            <v>特定行政庁</v>
          </cell>
          <cell r="E540">
            <v>5</v>
          </cell>
          <cell r="F540">
            <v>11</v>
          </cell>
        </row>
        <row r="541">
          <cell r="A541" t="str">
            <v>羽生市</v>
          </cell>
          <cell r="B541" t="str">
            <v>限定特定行政庁</v>
          </cell>
          <cell r="C541" t="str">
            <v>埼玉県</v>
          </cell>
          <cell r="D541" t="str">
            <v>特定行政庁</v>
          </cell>
          <cell r="E541">
            <v>5</v>
          </cell>
          <cell r="F541">
            <v>11</v>
          </cell>
        </row>
        <row r="542">
          <cell r="A542" t="str">
            <v>白岡市</v>
          </cell>
          <cell r="B542" t="str">
            <v>限定特定行政庁</v>
          </cell>
          <cell r="C542" t="str">
            <v>埼玉県</v>
          </cell>
          <cell r="D542" t="str">
            <v>特定行政庁</v>
          </cell>
          <cell r="E542">
            <v>5</v>
          </cell>
          <cell r="F542">
            <v>11</v>
          </cell>
        </row>
        <row r="543">
          <cell r="A543" t="str">
            <v>日高市</v>
          </cell>
          <cell r="B543" t="str">
            <v>限定特定行政庁</v>
          </cell>
          <cell r="C543" t="str">
            <v>埼玉県</v>
          </cell>
          <cell r="D543" t="str">
            <v>特定行政庁</v>
          </cell>
          <cell r="E543">
            <v>5</v>
          </cell>
          <cell r="F543">
            <v>11</v>
          </cell>
        </row>
        <row r="544">
          <cell r="A544" t="str">
            <v>桶川市</v>
          </cell>
          <cell r="B544" t="str">
            <v>限定特定行政庁</v>
          </cell>
          <cell r="C544" t="str">
            <v>埼玉県</v>
          </cell>
          <cell r="D544" t="str">
            <v>特定行政庁</v>
          </cell>
          <cell r="E544">
            <v>5</v>
          </cell>
          <cell r="F544">
            <v>11</v>
          </cell>
        </row>
        <row r="545">
          <cell r="A545" t="str">
            <v>蕨市</v>
          </cell>
          <cell r="B545" t="str">
            <v>限定特定行政庁</v>
          </cell>
          <cell r="C545" t="str">
            <v>埼玉県</v>
          </cell>
          <cell r="D545" t="str">
            <v>特定行政庁</v>
          </cell>
          <cell r="E545">
            <v>5</v>
          </cell>
          <cell r="F545">
            <v>11</v>
          </cell>
        </row>
        <row r="546">
          <cell r="A546" t="str">
            <v>吉川市</v>
          </cell>
          <cell r="B546" t="str">
            <v>限定特定行政庁</v>
          </cell>
          <cell r="C546" t="str">
            <v>埼玉県</v>
          </cell>
          <cell r="D546" t="str">
            <v>特定行政庁</v>
          </cell>
          <cell r="E546">
            <v>5</v>
          </cell>
          <cell r="F546">
            <v>11</v>
          </cell>
        </row>
        <row r="547">
          <cell r="A547" t="str">
            <v>戸田市</v>
          </cell>
          <cell r="B547" t="str">
            <v>限定特定行政庁</v>
          </cell>
          <cell r="C547" t="str">
            <v>埼玉県</v>
          </cell>
          <cell r="D547" t="str">
            <v>特定行政庁</v>
          </cell>
          <cell r="E547">
            <v>5</v>
          </cell>
          <cell r="F547">
            <v>11</v>
          </cell>
        </row>
        <row r="548">
          <cell r="A548" t="str">
            <v>鶴ヶ島市</v>
          </cell>
          <cell r="B548" t="str">
            <v>限定特定行政庁</v>
          </cell>
          <cell r="C548" t="str">
            <v>埼玉県</v>
          </cell>
          <cell r="D548" t="str">
            <v>特定行政庁</v>
          </cell>
          <cell r="E548">
            <v>5</v>
          </cell>
          <cell r="F548">
            <v>11</v>
          </cell>
        </row>
        <row r="549">
          <cell r="A549" t="str">
            <v>杉戸町</v>
          </cell>
          <cell r="B549" t="str">
            <v>限定特定行政庁</v>
          </cell>
          <cell r="C549" t="str">
            <v>埼玉県</v>
          </cell>
          <cell r="D549" t="str">
            <v>特定行政庁</v>
          </cell>
          <cell r="E549">
            <v>5</v>
          </cell>
          <cell r="F549">
            <v>11</v>
          </cell>
        </row>
        <row r="550">
          <cell r="A550" t="str">
            <v>松伏町</v>
          </cell>
          <cell r="B550" t="str">
            <v>限定特定行政庁</v>
          </cell>
          <cell r="C550" t="str">
            <v>埼玉県</v>
          </cell>
          <cell r="D550" t="str">
            <v>特定行政庁</v>
          </cell>
          <cell r="E550">
            <v>5</v>
          </cell>
          <cell r="F550">
            <v>11</v>
          </cell>
        </row>
        <row r="551">
          <cell r="A551" t="str">
            <v>野田市</v>
          </cell>
          <cell r="B551" t="str">
            <v>限定特定行政庁</v>
          </cell>
          <cell r="C551" t="str">
            <v>千葉県</v>
          </cell>
          <cell r="D551" t="str">
            <v>特定行政庁</v>
          </cell>
          <cell r="E551">
            <v>5</v>
          </cell>
          <cell r="F551">
            <v>12</v>
          </cell>
        </row>
        <row r="552">
          <cell r="A552" t="str">
            <v>流山市</v>
          </cell>
          <cell r="B552" t="str">
            <v>限定特定行政庁</v>
          </cell>
          <cell r="C552" t="str">
            <v>千葉県</v>
          </cell>
          <cell r="D552" t="str">
            <v>特定行政庁</v>
          </cell>
          <cell r="E552">
            <v>5</v>
          </cell>
          <cell r="F552">
            <v>12</v>
          </cell>
        </row>
        <row r="553">
          <cell r="A553" t="str">
            <v>印西市</v>
          </cell>
          <cell r="B553" t="str">
            <v>限定特定行政庁</v>
          </cell>
          <cell r="C553" t="str">
            <v>千葉県</v>
          </cell>
          <cell r="D553" t="str">
            <v>特定行政庁</v>
          </cell>
          <cell r="E553">
            <v>5</v>
          </cell>
          <cell r="F553">
            <v>12</v>
          </cell>
        </row>
        <row r="554">
          <cell r="A554" t="str">
            <v>鎌ケ谷市</v>
          </cell>
          <cell r="B554" t="str">
            <v>限定特定行政庁</v>
          </cell>
          <cell r="C554" t="str">
            <v>千葉県</v>
          </cell>
          <cell r="D554" t="str">
            <v>特定行政庁</v>
          </cell>
          <cell r="E554">
            <v>5</v>
          </cell>
          <cell r="F554">
            <v>12</v>
          </cell>
        </row>
        <row r="555">
          <cell r="A555" t="str">
            <v>君津市</v>
          </cell>
          <cell r="B555" t="str">
            <v>限定特定行政庁</v>
          </cell>
          <cell r="C555" t="str">
            <v>千葉県</v>
          </cell>
          <cell r="D555" t="str">
            <v>特定行政庁</v>
          </cell>
          <cell r="E555">
            <v>5</v>
          </cell>
          <cell r="F555">
            <v>12</v>
          </cell>
        </row>
        <row r="556">
          <cell r="A556" t="str">
            <v>茂原市</v>
          </cell>
          <cell r="B556" t="str">
            <v>限定特定行政庁</v>
          </cell>
          <cell r="C556" t="str">
            <v>千葉県</v>
          </cell>
          <cell r="D556" t="str">
            <v>特定行政庁</v>
          </cell>
          <cell r="E556">
            <v>5</v>
          </cell>
          <cell r="F556">
            <v>12</v>
          </cell>
        </row>
        <row r="557">
          <cell r="A557" t="str">
            <v>白井市</v>
          </cell>
          <cell r="B557" t="str">
            <v>限定特定行政庁</v>
          </cell>
          <cell r="C557" t="str">
            <v>千葉県</v>
          </cell>
          <cell r="D557" t="str">
            <v>特定行政庁</v>
          </cell>
          <cell r="E557">
            <v>5</v>
          </cell>
          <cell r="F557">
            <v>12</v>
          </cell>
        </row>
        <row r="558">
          <cell r="A558" t="str">
            <v>四街道市</v>
          </cell>
          <cell r="B558" t="str">
            <v>限定特定行政庁</v>
          </cell>
          <cell r="C558" t="str">
            <v>千葉県</v>
          </cell>
          <cell r="D558" t="str">
            <v>特定行政庁</v>
          </cell>
          <cell r="E558">
            <v>5</v>
          </cell>
          <cell r="F558">
            <v>12</v>
          </cell>
        </row>
        <row r="559">
          <cell r="A559" t="str">
            <v>成田市</v>
          </cell>
          <cell r="B559" t="str">
            <v>限定特定行政庁</v>
          </cell>
          <cell r="C559" t="str">
            <v>千葉県</v>
          </cell>
          <cell r="D559" t="str">
            <v>特定行政庁</v>
          </cell>
          <cell r="E559">
            <v>5</v>
          </cell>
          <cell r="F559">
            <v>12</v>
          </cell>
        </row>
        <row r="560">
          <cell r="A560" t="str">
            <v>加賀市</v>
          </cell>
          <cell r="B560" t="str">
            <v>限定特定行政庁</v>
          </cell>
          <cell r="C560" t="str">
            <v>石川県</v>
          </cell>
          <cell r="D560" t="str">
            <v>特定行政庁</v>
          </cell>
          <cell r="E560">
            <v>5</v>
          </cell>
          <cell r="F560">
            <v>17</v>
          </cell>
        </row>
        <row r="561">
          <cell r="A561" t="str">
            <v>能美市</v>
          </cell>
          <cell r="B561" t="str">
            <v>限定特定行政庁</v>
          </cell>
          <cell r="C561" t="str">
            <v>石川県</v>
          </cell>
          <cell r="D561" t="str">
            <v>特定行政庁</v>
          </cell>
          <cell r="E561">
            <v>5</v>
          </cell>
          <cell r="F561">
            <v>17</v>
          </cell>
        </row>
        <row r="562">
          <cell r="A562" t="str">
            <v>富士吉田市</v>
          </cell>
          <cell r="B562" t="str">
            <v>限定特定行政庁</v>
          </cell>
          <cell r="C562" t="str">
            <v>山梨県</v>
          </cell>
          <cell r="D562" t="str">
            <v>特定行政庁</v>
          </cell>
          <cell r="E562">
            <v>5</v>
          </cell>
          <cell r="F562">
            <v>19</v>
          </cell>
        </row>
        <row r="563">
          <cell r="A563" t="str">
            <v>飯田市</v>
          </cell>
          <cell r="B563" t="str">
            <v>限定特定行政庁</v>
          </cell>
          <cell r="C563" t="str">
            <v>長野県</v>
          </cell>
          <cell r="D563" t="str">
            <v>特定行政庁</v>
          </cell>
          <cell r="E563">
            <v>5</v>
          </cell>
          <cell r="F563">
            <v>20</v>
          </cell>
        </row>
        <row r="564">
          <cell r="A564" t="str">
            <v>諏訪市</v>
          </cell>
          <cell r="B564" t="str">
            <v>限定特定行政庁</v>
          </cell>
          <cell r="C564" t="str">
            <v>長野県</v>
          </cell>
          <cell r="D564" t="str">
            <v>特定行政庁</v>
          </cell>
          <cell r="E564">
            <v>5</v>
          </cell>
          <cell r="F564">
            <v>20</v>
          </cell>
        </row>
        <row r="565">
          <cell r="A565" t="str">
            <v>塩尻市</v>
          </cell>
          <cell r="B565" t="str">
            <v>限定特定行政庁</v>
          </cell>
          <cell r="C565" t="str">
            <v>長野県</v>
          </cell>
          <cell r="D565" t="str">
            <v>特定行政庁</v>
          </cell>
          <cell r="E565">
            <v>5</v>
          </cell>
          <cell r="F565">
            <v>20</v>
          </cell>
        </row>
        <row r="566">
          <cell r="A566" t="str">
            <v>岡谷市</v>
          </cell>
          <cell r="B566" t="str">
            <v>限定特定行政庁</v>
          </cell>
          <cell r="C566" t="str">
            <v>長野県</v>
          </cell>
          <cell r="D566" t="str">
            <v>特定行政庁</v>
          </cell>
          <cell r="E566">
            <v>5</v>
          </cell>
          <cell r="F566">
            <v>20</v>
          </cell>
        </row>
        <row r="567">
          <cell r="A567" t="str">
            <v>高山市</v>
          </cell>
          <cell r="B567" t="str">
            <v>限定特定行政庁</v>
          </cell>
          <cell r="C567" t="str">
            <v>岐阜県</v>
          </cell>
          <cell r="D567" t="str">
            <v>特定行政庁</v>
          </cell>
          <cell r="E567">
            <v>5</v>
          </cell>
          <cell r="F567">
            <v>21</v>
          </cell>
        </row>
        <row r="568">
          <cell r="A568" t="str">
            <v>多治見市</v>
          </cell>
          <cell r="B568" t="str">
            <v>限定特定行政庁</v>
          </cell>
          <cell r="C568" t="str">
            <v>岐阜県</v>
          </cell>
          <cell r="D568" t="str">
            <v>特定行政庁</v>
          </cell>
          <cell r="E568">
            <v>5</v>
          </cell>
          <cell r="F568">
            <v>21</v>
          </cell>
        </row>
        <row r="569">
          <cell r="A569" t="str">
            <v>可児市</v>
          </cell>
          <cell r="B569" t="str">
            <v>限定特定行政庁</v>
          </cell>
          <cell r="C569" t="str">
            <v>岐阜県</v>
          </cell>
          <cell r="D569" t="str">
            <v>特定行政庁</v>
          </cell>
          <cell r="E569">
            <v>5</v>
          </cell>
          <cell r="F569">
            <v>21</v>
          </cell>
        </row>
        <row r="570">
          <cell r="A570" t="str">
            <v>島田市</v>
          </cell>
          <cell r="B570" t="str">
            <v>限定特定行政庁</v>
          </cell>
          <cell r="C570" t="str">
            <v>静岡県</v>
          </cell>
          <cell r="D570" t="str">
            <v>特定行政庁</v>
          </cell>
          <cell r="E570">
            <v>5</v>
          </cell>
          <cell r="F570">
            <v>22</v>
          </cell>
        </row>
        <row r="571">
          <cell r="A571" t="str">
            <v>三島市</v>
          </cell>
          <cell r="B571" t="str">
            <v>限定特定行政庁</v>
          </cell>
          <cell r="C571" t="str">
            <v>静岡県</v>
          </cell>
          <cell r="D571" t="str">
            <v>特定行政庁</v>
          </cell>
          <cell r="E571">
            <v>5</v>
          </cell>
          <cell r="F571">
            <v>22</v>
          </cell>
        </row>
        <row r="572">
          <cell r="A572" t="str">
            <v>磐田市</v>
          </cell>
          <cell r="B572" t="str">
            <v>限定特定行政庁</v>
          </cell>
          <cell r="C572" t="str">
            <v>静岡県</v>
          </cell>
          <cell r="D572" t="str">
            <v>特定行政庁</v>
          </cell>
          <cell r="E572">
            <v>5</v>
          </cell>
          <cell r="F572">
            <v>22</v>
          </cell>
        </row>
        <row r="573">
          <cell r="A573" t="str">
            <v>掛川市</v>
          </cell>
          <cell r="B573" t="str">
            <v>限定特定行政庁</v>
          </cell>
          <cell r="C573" t="str">
            <v>静岡県</v>
          </cell>
          <cell r="D573" t="str">
            <v>特定行政庁</v>
          </cell>
          <cell r="E573">
            <v>5</v>
          </cell>
          <cell r="F573">
            <v>22</v>
          </cell>
        </row>
        <row r="574">
          <cell r="A574" t="str">
            <v>湖西市</v>
          </cell>
          <cell r="B574" t="str">
            <v>限定特定行政庁</v>
          </cell>
          <cell r="C574" t="str">
            <v>静岡県</v>
          </cell>
          <cell r="D574" t="str">
            <v>特定行政庁</v>
          </cell>
          <cell r="E574">
            <v>5</v>
          </cell>
          <cell r="F574">
            <v>22</v>
          </cell>
        </row>
        <row r="575">
          <cell r="A575" t="str">
            <v>藤枝市</v>
          </cell>
          <cell r="B575" t="str">
            <v>限定特定行政庁</v>
          </cell>
          <cell r="C575" t="str">
            <v>静岡県</v>
          </cell>
          <cell r="D575" t="str">
            <v>特定行政庁</v>
          </cell>
          <cell r="E575">
            <v>5</v>
          </cell>
          <cell r="F575">
            <v>22</v>
          </cell>
        </row>
        <row r="576">
          <cell r="A576" t="str">
            <v>御殿場市</v>
          </cell>
          <cell r="B576" t="str">
            <v>限定特定行政庁</v>
          </cell>
          <cell r="C576" t="str">
            <v>静岡県</v>
          </cell>
          <cell r="D576" t="str">
            <v>特定行政庁</v>
          </cell>
          <cell r="E576">
            <v>5</v>
          </cell>
          <cell r="F576">
            <v>22</v>
          </cell>
        </row>
        <row r="577">
          <cell r="A577" t="str">
            <v>袋井市</v>
          </cell>
          <cell r="B577" t="str">
            <v>限定特定行政庁</v>
          </cell>
          <cell r="C577" t="str">
            <v>静岡県</v>
          </cell>
          <cell r="D577" t="str">
            <v>特定行政庁</v>
          </cell>
          <cell r="E577">
            <v>5</v>
          </cell>
          <cell r="F577">
            <v>22</v>
          </cell>
        </row>
        <row r="578">
          <cell r="A578" t="str">
            <v>裾野市</v>
          </cell>
          <cell r="B578" t="str">
            <v>限定特定行政庁</v>
          </cell>
          <cell r="C578" t="str">
            <v>静岡県</v>
          </cell>
          <cell r="D578" t="str">
            <v>特定行政庁</v>
          </cell>
          <cell r="E578">
            <v>5</v>
          </cell>
          <cell r="F578">
            <v>22</v>
          </cell>
        </row>
        <row r="579">
          <cell r="A579" t="str">
            <v>伊東市</v>
          </cell>
          <cell r="B579" t="str">
            <v>限定特定行政庁</v>
          </cell>
          <cell r="C579" t="str">
            <v>静岡県</v>
          </cell>
          <cell r="D579" t="str">
            <v>特定行政庁</v>
          </cell>
          <cell r="E579">
            <v>5</v>
          </cell>
          <cell r="F579">
            <v>22</v>
          </cell>
        </row>
        <row r="580">
          <cell r="A580" t="str">
            <v>瀬戸市</v>
          </cell>
          <cell r="B580" t="str">
            <v>限定特定行政庁</v>
          </cell>
          <cell r="C580" t="str">
            <v>愛知県</v>
          </cell>
          <cell r="D580" t="str">
            <v>特定行政庁</v>
          </cell>
          <cell r="E580">
            <v>5</v>
          </cell>
          <cell r="F580">
            <v>23</v>
          </cell>
        </row>
        <row r="581">
          <cell r="A581" t="str">
            <v>西尾市</v>
          </cell>
          <cell r="B581" t="str">
            <v>限定特定行政庁</v>
          </cell>
          <cell r="C581" t="str">
            <v>愛知県</v>
          </cell>
          <cell r="D581" t="str">
            <v>特定行政庁</v>
          </cell>
          <cell r="E581">
            <v>5</v>
          </cell>
          <cell r="F581">
            <v>23</v>
          </cell>
        </row>
        <row r="582">
          <cell r="A582" t="str">
            <v>稲沢市</v>
          </cell>
          <cell r="B582" t="str">
            <v>限定特定行政庁</v>
          </cell>
          <cell r="C582" t="str">
            <v>愛知県</v>
          </cell>
          <cell r="D582" t="str">
            <v>特定行政庁</v>
          </cell>
          <cell r="E582">
            <v>5</v>
          </cell>
          <cell r="F582">
            <v>23</v>
          </cell>
        </row>
        <row r="583">
          <cell r="A583" t="str">
            <v>小牧市</v>
          </cell>
          <cell r="B583" t="str">
            <v>限定特定行政庁</v>
          </cell>
          <cell r="C583" t="str">
            <v>愛知県</v>
          </cell>
          <cell r="D583" t="str">
            <v>特定行政庁</v>
          </cell>
          <cell r="E583">
            <v>5</v>
          </cell>
          <cell r="F583">
            <v>23</v>
          </cell>
        </row>
        <row r="584">
          <cell r="A584" t="str">
            <v>江南市</v>
          </cell>
          <cell r="B584" t="str">
            <v>限定特定行政庁</v>
          </cell>
          <cell r="C584" t="str">
            <v>愛知県</v>
          </cell>
          <cell r="D584" t="str">
            <v>特定行政庁</v>
          </cell>
          <cell r="E584">
            <v>5</v>
          </cell>
          <cell r="F584">
            <v>23</v>
          </cell>
        </row>
        <row r="585">
          <cell r="A585" t="str">
            <v>半田市</v>
          </cell>
          <cell r="B585" t="str">
            <v>限定特定行政庁</v>
          </cell>
          <cell r="C585" t="str">
            <v>愛知県</v>
          </cell>
          <cell r="D585" t="str">
            <v>特定行政庁</v>
          </cell>
          <cell r="E585">
            <v>5</v>
          </cell>
          <cell r="F585">
            <v>23</v>
          </cell>
        </row>
        <row r="586">
          <cell r="A586" t="str">
            <v>豊川市</v>
          </cell>
          <cell r="B586" t="str">
            <v>限定特定行政庁</v>
          </cell>
          <cell r="C586" t="str">
            <v>愛知県</v>
          </cell>
          <cell r="D586" t="str">
            <v>特定行政庁</v>
          </cell>
          <cell r="E586">
            <v>5</v>
          </cell>
          <cell r="F586">
            <v>23</v>
          </cell>
        </row>
        <row r="587">
          <cell r="A587" t="str">
            <v>刈谷市</v>
          </cell>
          <cell r="B587" t="str">
            <v>限定特定行政庁</v>
          </cell>
          <cell r="C587" t="str">
            <v>愛知県</v>
          </cell>
          <cell r="D587" t="str">
            <v>特定行政庁</v>
          </cell>
          <cell r="E587">
            <v>5</v>
          </cell>
          <cell r="F587">
            <v>23</v>
          </cell>
        </row>
        <row r="588">
          <cell r="A588" t="str">
            <v>安城市</v>
          </cell>
          <cell r="B588" t="str">
            <v>限定特定行政庁</v>
          </cell>
          <cell r="C588" t="str">
            <v>愛知県</v>
          </cell>
          <cell r="D588" t="str">
            <v>特定行政庁</v>
          </cell>
          <cell r="E588">
            <v>5</v>
          </cell>
          <cell r="F588">
            <v>23</v>
          </cell>
        </row>
        <row r="589">
          <cell r="A589" t="str">
            <v>東海市</v>
          </cell>
          <cell r="B589" t="str">
            <v>限定特定行政庁</v>
          </cell>
          <cell r="C589" t="str">
            <v>愛知県</v>
          </cell>
          <cell r="D589" t="str">
            <v>特定行政庁</v>
          </cell>
          <cell r="E589">
            <v>5</v>
          </cell>
          <cell r="F589">
            <v>23</v>
          </cell>
        </row>
        <row r="590">
          <cell r="A590" t="str">
            <v>大府市</v>
          </cell>
          <cell r="B590" t="str">
            <v>限定特定行政庁</v>
          </cell>
          <cell r="C590" t="str">
            <v>愛知県</v>
          </cell>
          <cell r="D590" t="str">
            <v>特定行政庁</v>
          </cell>
          <cell r="E590">
            <v>5</v>
          </cell>
          <cell r="F590">
            <v>23</v>
          </cell>
        </row>
        <row r="591">
          <cell r="A591" t="str">
            <v>亀山市</v>
          </cell>
          <cell r="B591" t="str">
            <v>限定特定行政庁</v>
          </cell>
          <cell r="C591" t="str">
            <v>三重県</v>
          </cell>
          <cell r="D591" t="str">
            <v>特定行政庁</v>
          </cell>
          <cell r="E591">
            <v>5</v>
          </cell>
          <cell r="F591">
            <v>24</v>
          </cell>
        </row>
        <row r="592">
          <cell r="A592" t="str">
            <v>伊賀市</v>
          </cell>
          <cell r="B592" t="str">
            <v>限定特定行政庁</v>
          </cell>
          <cell r="C592" t="str">
            <v>三重県</v>
          </cell>
          <cell r="D592" t="str">
            <v>特定行政庁</v>
          </cell>
          <cell r="E592">
            <v>5</v>
          </cell>
          <cell r="F592">
            <v>24</v>
          </cell>
        </row>
        <row r="593">
          <cell r="A593" t="str">
            <v>名張市</v>
          </cell>
          <cell r="B593" t="str">
            <v>限定特定行政庁</v>
          </cell>
          <cell r="C593" t="str">
            <v>三重県</v>
          </cell>
          <cell r="D593" t="str">
            <v>特定行政庁</v>
          </cell>
          <cell r="E593">
            <v>5</v>
          </cell>
          <cell r="F593">
            <v>24</v>
          </cell>
        </row>
        <row r="594">
          <cell r="A594" t="str">
            <v>境港市</v>
          </cell>
          <cell r="B594" t="str">
            <v>限定特定行政庁</v>
          </cell>
          <cell r="C594" t="str">
            <v>鳥取県</v>
          </cell>
          <cell r="D594" t="str">
            <v>特定行政庁</v>
          </cell>
          <cell r="E594">
            <v>5</v>
          </cell>
          <cell r="F594">
            <v>31</v>
          </cell>
        </row>
        <row r="595">
          <cell r="A595" t="str">
            <v>浜田市</v>
          </cell>
          <cell r="B595" t="str">
            <v>限定特定行政庁</v>
          </cell>
          <cell r="C595" t="str">
            <v>島根県</v>
          </cell>
          <cell r="D595" t="str">
            <v>特定行政庁</v>
          </cell>
          <cell r="E595">
            <v>5</v>
          </cell>
          <cell r="F595">
            <v>32</v>
          </cell>
        </row>
        <row r="596">
          <cell r="A596" t="str">
            <v>雲南市</v>
          </cell>
          <cell r="B596" t="str">
            <v>限定特定行政庁</v>
          </cell>
          <cell r="C596" t="str">
            <v>島根県</v>
          </cell>
          <cell r="D596" t="str">
            <v>特定行政庁</v>
          </cell>
          <cell r="E596">
            <v>5</v>
          </cell>
          <cell r="F596">
            <v>32</v>
          </cell>
        </row>
        <row r="597">
          <cell r="A597" t="str">
            <v>益田市</v>
          </cell>
          <cell r="B597" t="str">
            <v>限定特定行政庁</v>
          </cell>
          <cell r="C597" t="str">
            <v>島根県</v>
          </cell>
          <cell r="D597" t="str">
            <v>特定行政庁</v>
          </cell>
          <cell r="E597">
            <v>5</v>
          </cell>
          <cell r="F597">
            <v>32</v>
          </cell>
        </row>
        <row r="598">
          <cell r="A598" t="str">
            <v>安来市</v>
          </cell>
          <cell r="B598" t="str">
            <v>限定特定行政庁</v>
          </cell>
          <cell r="C598" t="str">
            <v>島根県</v>
          </cell>
          <cell r="D598" t="str">
            <v>特定行政庁</v>
          </cell>
          <cell r="E598">
            <v>5</v>
          </cell>
          <cell r="F598">
            <v>32</v>
          </cell>
        </row>
        <row r="599">
          <cell r="A599" t="str">
            <v>江津市</v>
          </cell>
          <cell r="B599" t="str">
            <v>限定特定行政庁</v>
          </cell>
          <cell r="C599" t="str">
            <v>島根県</v>
          </cell>
          <cell r="D599" t="str">
            <v>特定行政庁</v>
          </cell>
          <cell r="E599">
            <v>5</v>
          </cell>
          <cell r="F599">
            <v>32</v>
          </cell>
        </row>
        <row r="600">
          <cell r="A600" t="str">
            <v>大田市</v>
          </cell>
          <cell r="B600" t="str">
            <v>限定特定行政庁</v>
          </cell>
          <cell r="C600" t="str">
            <v>島根県</v>
          </cell>
          <cell r="D600" t="str">
            <v>特定行政庁</v>
          </cell>
          <cell r="E600">
            <v>5</v>
          </cell>
          <cell r="F600">
            <v>32</v>
          </cell>
        </row>
        <row r="601">
          <cell r="A601" t="str">
            <v>三次市</v>
          </cell>
          <cell r="B601" t="str">
            <v>限定特定行政庁</v>
          </cell>
          <cell r="C601" t="str">
            <v>広島県</v>
          </cell>
          <cell r="D601" t="str">
            <v>特定行政庁</v>
          </cell>
          <cell r="E601">
            <v>5</v>
          </cell>
          <cell r="F601">
            <v>34</v>
          </cell>
        </row>
        <row r="602">
          <cell r="A602" t="str">
            <v>岩国市</v>
          </cell>
          <cell r="B602" t="str">
            <v>限定特定行政庁</v>
          </cell>
          <cell r="C602" t="str">
            <v>山口県</v>
          </cell>
          <cell r="D602" t="str">
            <v>特定行政庁</v>
          </cell>
          <cell r="E602">
            <v>5</v>
          </cell>
          <cell r="F602">
            <v>35</v>
          </cell>
        </row>
        <row r="603">
          <cell r="A603" t="str">
            <v>長門市</v>
          </cell>
          <cell r="B603" t="str">
            <v>限定特定行政庁</v>
          </cell>
          <cell r="C603" t="str">
            <v>山口県</v>
          </cell>
          <cell r="D603" t="str">
            <v>特定行政庁</v>
          </cell>
          <cell r="E603">
            <v>5</v>
          </cell>
          <cell r="F603">
            <v>35</v>
          </cell>
        </row>
        <row r="604">
          <cell r="A604" t="str">
            <v>山陽小野田市</v>
          </cell>
          <cell r="B604" t="str">
            <v>限定特定行政庁</v>
          </cell>
          <cell r="C604" t="str">
            <v>山口県</v>
          </cell>
          <cell r="D604" t="str">
            <v>特定行政庁</v>
          </cell>
          <cell r="E604">
            <v>5</v>
          </cell>
          <cell r="F604">
            <v>35</v>
          </cell>
        </row>
        <row r="605">
          <cell r="A605" t="str">
            <v>宇和島市</v>
          </cell>
          <cell r="B605" t="str">
            <v>限定特定行政庁</v>
          </cell>
          <cell r="C605" t="str">
            <v>愛媛県</v>
          </cell>
          <cell r="D605" t="str">
            <v>特定行政庁</v>
          </cell>
          <cell r="E605">
            <v>5</v>
          </cell>
          <cell r="F605">
            <v>38</v>
          </cell>
        </row>
        <row r="606">
          <cell r="A606" t="str">
            <v>五島市</v>
          </cell>
          <cell r="B606" t="str">
            <v>限定特定行政庁</v>
          </cell>
          <cell r="C606" t="str">
            <v>長崎県</v>
          </cell>
          <cell r="D606" t="str">
            <v>特定行政庁</v>
          </cell>
          <cell r="E606">
            <v>5</v>
          </cell>
          <cell r="F606">
            <v>42</v>
          </cell>
        </row>
        <row r="607">
          <cell r="A607" t="str">
            <v>大村市</v>
          </cell>
          <cell r="B607" t="str">
            <v>限定特定行政庁</v>
          </cell>
          <cell r="C607" t="str">
            <v>長崎県</v>
          </cell>
          <cell r="D607" t="str">
            <v>特定行政庁</v>
          </cell>
          <cell r="E607">
            <v>5</v>
          </cell>
          <cell r="F607">
            <v>42</v>
          </cell>
        </row>
        <row r="608">
          <cell r="A608" t="str">
            <v>松浦市</v>
          </cell>
          <cell r="B608" t="str">
            <v>限定特定行政庁</v>
          </cell>
          <cell r="C608" t="str">
            <v>長崎県</v>
          </cell>
          <cell r="D608" t="str">
            <v>特定行政庁</v>
          </cell>
          <cell r="E608">
            <v>5</v>
          </cell>
          <cell r="F608">
            <v>42</v>
          </cell>
        </row>
        <row r="609">
          <cell r="A609" t="str">
            <v>島原市</v>
          </cell>
          <cell r="B609" t="str">
            <v>限定特定行政庁</v>
          </cell>
          <cell r="C609" t="str">
            <v>長崎県</v>
          </cell>
          <cell r="D609" t="str">
            <v>特定行政庁</v>
          </cell>
          <cell r="E609">
            <v>5</v>
          </cell>
          <cell r="F609">
            <v>42</v>
          </cell>
        </row>
        <row r="610">
          <cell r="A610" t="str">
            <v>平戸市</v>
          </cell>
          <cell r="B610" t="str">
            <v>限定特定行政庁</v>
          </cell>
          <cell r="C610" t="str">
            <v>長崎県</v>
          </cell>
          <cell r="D610" t="str">
            <v>特定行政庁</v>
          </cell>
          <cell r="E610">
            <v>5</v>
          </cell>
          <cell r="F610">
            <v>42</v>
          </cell>
        </row>
        <row r="611">
          <cell r="A611" t="str">
            <v>霧島市</v>
          </cell>
          <cell r="B611" t="str">
            <v>限定特定行政庁</v>
          </cell>
          <cell r="C611" t="str">
            <v>鹿児島県</v>
          </cell>
          <cell r="D611" t="str">
            <v>特定行政庁</v>
          </cell>
          <cell r="E611">
            <v>5</v>
          </cell>
          <cell r="F611">
            <v>46</v>
          </cell>
        </row>
        <row r="612">
          <cell r="A612" t="str">
            <v>鹿屋市</v>
          </cell>
          <cell r="B612" t="str">
            <v>限定特定行政庁</v>
          </cell>
          <cell r="C612" t="str">
            <v>鹿児島県</v>
          </cell>
          <cell r="D612" t="str">
            <v>特定行政庁</v>
          </cell>
          <cell r="E612">
            <v>5</v>
          </cell>
          <cell r="F612">
            <v>46</v>
          </cell>
        </row>
        <row r="613">
          <cell r="A613" t="str">
            <v>薩摩川内市</v>
          </cell>
          <cell r="B613" t="str">
            <v>限定特定行政庁</v>
          </cell>
          <cell r="C613" t="str">
            <v>鹿児島県</v>
          </cell>
          <cell r="D613" t="str">
            <v>特定行政庁</v>
          </cell>
          <cell r="E613">
            <v>5</v>
          </cell>
          <cell r="F613">
            <v>46</v>
          </cell>
        </row>
        <row r="614">
          <cell r="A614" t="str">
            <v>新宿区</v>
          </cell>
          <cell r="B614" t="str">
            <v>特別区</v>
          </cell>
          <cell r="C614" t="str">
            <v>東京都</v>
          </cell>
          <cell r="D614" t="str">
            <v>特定行政庁</v>
          </cell>
          <cell r="E614">
            <v>6</v>
          </cell>
          <cell r="F614">
            <v>13</v>
          </cell>
        </row>
        <row r="615">
          <cell r="A615" t="str">
            <v>杉並区</v>
          </cell>
          <cell r="B615" t="str">
            <v>特別区</v>
          </cell>
          <cell r="C615" t="str">
            <v>東京都</v>
          </cell>
          <cell r="D615" t="str">
            <v>特定行政庁</v>
          </cell>
          <cell r="E615">
            <v>6</v>
          </cell>
          <cell r="F615">
            <v>13</v>
          </cell>
        </row>
        <row r="616">
          <cell r="A616" t="str">
            <v>豊島区</v>
          </cell>
          <cell r="B616" t="str">
            <v>特別区</v>
          </cell>
          <cell r="C616" t="str">
            <v>東京都</v>
          </cell>
          <cell r="D616" t="str">
            <v>特定行政庁</v>
          </cell>
          <cell r="E616">
            <v>6</v>
          </cell>
          <cell r="F616">
            <v>13</v>
          </cell>
        </row>
        <row r="617">
          <cell r="A617" t="str">
            <v>北区</v>
          </cell>
          <cell r="B617" t="str">
            <v>特別区</v>
          </cell>
          <cell r="C617" t="str">
            <v>東京都</v>
          </cell>
          <cell r="D617" t="str">
            <v>特定行政庁</v>
          </cell>
          <cell r="E617">
            <v>6</v>
          </cell>
          <cell r="F617">
            <v>13</v>
          </cell>
        </row>
        <row r="618">
          <cell r="A618" t="str">
            <v>荒川区</v>
          </cell>
          <cell r="B618" t="str">
            <v>特別区</v>
          </cell>
          <cell r="C618" t="str">
            <v>東京都</v>
          </cell>
          <cell r="D618" t="str">
            <v>特定行政庁</v>
          </cell>
          <cell r="E618">
            <v>6</v>
          </cell>
          <cell r="F618">
            <v>13</v>
          </cell>
        </row>
        <row r="619">
          <cell r="A619" t="str">
            <v>板橋区</v>
          </cell>
          <cell r="B619" t="str">
            <v>特別区</v>
          </cell>
          <cell r="C619" t="str">
            <v>東京都</v>
          </cell>
          <cell r="D619" t="str">
            <v>特定行政庁</v>
          </cell>
          <cell r="E619">
            <v>6</v>
          </cell>
          <cell r="F619">
            <v>13</v>
          </cell>
        </row>
        <row r="620">
          <cell r="A620" t="str">
            <v>中野区</v>
          </cell>
          <cell r="B620" t="str">
            <v>特別区</v>
          </cell>
          <cell r="C620" t="str">
            <v>東京都</v>
          </cell>
          <cell r="D620" t="str">
            <v>特定行政庁</v>
          </cell>
          <cell r="E620">
            <v>6</v>
          </cell>
          <cell r="F620">
            <v>13</v>
          </cell>
        </row>
        <row r="621">
          <cell r="A621" t="str">
            <v>足立区</v>
          </cell>
          <cell r="B621" t="str">
            <v>特別区</v>
          </cell>
          <cell r="C621" t="str">
            <v>東京都</v>
          </cell>
          <cell r="D621" t="str">
            <v>特定行政庁</v>
          </cell>
          <cell r="E621">
            <v>6</v>
          </cell>
          <cell r="F621">
            <v>13</v>
          </cell>
        </row>
        <row r="622">
          <cell r="A622" t="str">
            <v>江東区</v>
          </cell>
          <cell r="B622" t="str">
            <v>特別区</v>
          </cell>
          <cell r="C622" t="str">
            <v>東京都</v>
          </cell>
          <cell r="D622" t="str">
            <v>特定行政庁</v>
          </cell>
          <cell r="E622">
            <v>6</v>
          </cell>
          <cell r="F622">
            <v>13</v>
          </cell>
        </row>
        <row r="623">
          <cell r="A623" t="str">
            <v>葛飾区</v>
          </cell>
          <cell r="B623" t="str">
            <v>特別区</v>
          </cell>
          <cell r="C623" t="str">
            <v>東京都</v>
          </cell>
          <cell r="D623" t="str">
            <v>特定行政庁</v>
          </cell>
          <cell r="E623">
            <v>6</v>
          </cell>
          <cell r="F623">
            <v>13</v>
          </cell>
        </row>
        <row r="624">
          <cell r="A624" t="str">
            <v>練馬区</v>
          </cell>
          <cell r="B624" t="str">
            <v>特別区</v>
          </cell>
          <cell r="C624" t="str">
            <v>東京都</v>
          </cell>
          <cell r="D624" t="str">
            <v>特定行政庁</v>
          </cell>
          <cell r="E624">
            <v>6</v>
          </cell>
          <cell r="F624">
            <v>13</v>
          </cell>
        </row>
        <row r="625">
          <cell r="A625" t="str">
            <v>江戸川区</v>
          </cell>
          <cell r="B625" t="str">
            <v>特別区</v>
          </cell>
          <cell r="C625" t="str">
            <v>東京都</v>
          </cell>
          <cell r="D625" t="str">
            <v>特定行政庁</v>
          </cell>
          <cell r="E625">
            <v>6</v>
          </cell>
          <cell r="F625">
            <v>13</v>
          </cell>
        </row>
        <row r="626">
          <cell r="A626" t="str">
            <v>品川区</v>
          </cell>
          <cell r="B626" t="str">
            <v>特別区</v>
          </cell>
          <cell r="C626" t="str">
            <v>東京都</v>
          </cell>
          <cell r="D626" t="str">
            <v>特定行政庁</v>
          </cell>
          <cell r="E626">
            <v>6</v>
          </cell>
          <cell r="F626">
            <v>13</v>
          </cell>
        </row>
        <row r="627">
          <cell r="A627" t="str">
            <v>世田谷区</v>
          </cell>
          <cell r="B627" t="str">
            <v>特別区</v>
          </cell>
          <cell r="C627" t="str">
            <v>東京都</v>
          </cell>
          <cell r="D627" t="str">
            <v>特定行政庁</v>
          </cell>
          <cell r="E627">
            <v>6</v>
          </cell>
          <cell r="F627">
            <v>13</v>
          </cell>
        </row>
        <row r="628">
          <cell r="A628" t="str">
            <v>墨田区</v>
          </cell>
          <cell r="B628" t="str">
            <v>特別区</v>
          </cell>
          <cell r="C628" t="str">
            <v>東京都</v>
          </cell>
          <cell r="D628" t="str">
            <v>特定行政庁</v>
          </cell>
          <cell r="E628">
            <v>6</v>
          </cell>
          <cell r="F628">
            <v>13</v>
          </cell>
        </row>
        <row r="629">
          <cell r="A629" t="str">
            <v>台東区</v>
          </cell>
          <cell r="B629" t="str">
            <v>特別区</v>
          </cell>
          <cell r="C629" t="str">
            <v>東京都</v>
          </cell>
          <cell r="D629" t="str">
            <v>特定行政庁</v>
          </cell>
          <cell r="E629">
            <v>6</v>
          </cell>
          <cell r="F629">
            <v>13</v>
          </cell>
        </row>
        <row r="630">
          <cell r="A630" t="str">
            <v>文京区</v>
          </cell>
          <cell r="B630" t="str">
            <v>特別区</v>
          </cell>
          <cell r="C630" t="str">
            <v>東京都</v>
          </cell>
          <cell r="D630" t="str">
            <v>特定行政庁</v>
          </cell>
          <cell r="E630">
            <v>6</v>
          </cell>
          <cell r="F630">
            <v>13</v>
          </cell>
        </row>
        <row r="631">
          <cell r="A631" t="str">
            <v>目黒区</v>
          </cell>
          <cell r="B631" t="str">
            <v>特別区</v>
          </cell>
          <cell r="C631" t="str">
            <v>東京都</v>
          </cell>
          <cell r="D631" t="str">
            <v>特定行政庁</v>
          </cell>
          <cell r="E631">
            <v>6</v>
          </cell>
          <cell r="F631">
            <v>13</v>
          </cell>
        </row>
        <row r="632">
          <cell r="A632" t="str">
            <v>渋谷区</v>
          </cell>
          <cell r="B632" t="str">
            <v>特別区</v>
          </cell>
          <cell r="C632" t="str">
            <v>東京都</v>
          </cell>
          <cell r="D632" t="str">
            <v>特定行政庁</v>
          </cell>
          <cell r="E632">
            <v>6</v>
          </cell>
          <cell r="F632">
            <v>13</v>
          </cell>
        </row>
        <row r="633">
          <cell r="A633" t="str">
            <v>千代田区</v>
          </cell>
          <cell r="B633" t="str">
            <v>特別区</v>
          </cell>
          <cell r="C633" t="str">
            <v>東京都</v>
          </cell>
          <cell r="D633" t="str">
            <v>特定行政庁</v>
          </cell>
          <cell r="E633">
            <v>6</v>
          </cell>
          <cell r="F633">
            <v>13</v>
          </cell>
        </row>
        <row r="634">
          <cell r="A634" t="str">
            <v>中央区</v>
          </cell>
          <cell r="B634" t="str">
            <v>特別区</v>
          </cell>
          <cell r="C634" t="str">
            <v>東京都</v>
          </cell>
          <cell r="D634" t="str">
            <v>特定行政庁</v>
          </cell>
          <cell r="E634">
            <v>6</v>
          </cell>
          <cell r="F634">
            <v>13</v>
          </cell>
        </row>
        <row r="635">
          <cell r="A635" t="str">
            <v>港区</v>
          </cell>
          <cell r="B635" t="str">
            <v>特別区</v>
          </cell>
          <cell r="C635" t="str">
            <v>東京都</v>
          </cell>
          <cell r="D635" t="str">
            <v>特定行政庁</v>
          </cell>
          <cell r="E635">
            <v>6</v>
          </cell>
          <cell r="F635">
            <v>13</v>
          </cell>
        </row>
        <row r="636">
          <cell r="A636" t="str">
            <v>大田区</v>
          </cell>
          <cell r="B636" t="str">
            <v>特別区</v>
          </cell>
          <cell r="C636" t="str">
            <v>東京都</v>
          </cell>
          <cell r="D636" t="str">
            <v>特定行政庁</v>
          </cell>
          <cell r="E636">
            <v>6</v>
          </cell>
          <cell r="F636">
            <v>13</v>
          </cell>
        </row>
        <row r="637">
          <cell r="A637" t="str">
            <v>一般財団法人ベターリビング</v>
          </cell>
          <cell r="B637" t="str">
            <v>指定確認検査機関（大臣指定）</v>
          </cell>
          <cell r="C637" t="str">
            <v>東京都</v>
          </cell>
          <cell r="D637" t="str">
            <v>指定確認検査機関</v>
          </cell>
          <cell r="E637">
            <v>11</v>
          </cell>
          <cell r="F637">
            <v>13</v>
          </cell>
        </row>
        <row r="638">
          <cell r="A638" t="str">
            <v>株式会社都市居住評価センター</v>
          </cell>
          <cell r="B638" t="str">
            <v>指定確認検査機関（大臣指定）</v>
          </cell>
          <cell r="C638" t="str">
            <v>東京都</v>
          </cell>
          <cell r="D638" t="str">
            <v>指定確認検査機関</v>
          </cell>
          <cell r="E638">
            <v>11</v>
          </cell>
          <cell r="F638">
            <v>13</v>
          </cell>
        </row>
        <row r="639">
          <cell r="A639" t="str">
            <v>ハウスプラス確認検査株式会社</v>
          </cell>
          <cell r="B639" t="str">
            <v>指定確認検査機関（大臣指定）</v>
          </cell>
          <cell r="C639" t="str">
            <v>東京都</v>
          </cell>
          <cell r="D639" t="str">
            <v>指定確認検査機関</v>
          </cell>
          <cell r="E639">
            <v>11</v>
          </cell>
          <cell r="F639">
            <v>13</v>
          </cell>
        </row>
        <row r="640">
          <cell r="A640" t="str">
            <v>株式会社住宅性能評価センター</v>
          </cell>
          <cell r="B640" t="str">
            <v>指定確認検査機関（大臣指定）</v>
          </cell>
          <cell r="C640" t="str">
            <v>東京都</v>
          </cell>
          <cell r="D640" t="str">
            <v>指定確認検査機関</v>
          </cell>
          <cell r="E640">
            <v>11</v>
          </cell>
          <cell r="F640">
            <v>13</v>
          </cell>
        </row>
        <row r="641">
          <cell r="A641" t="str">
            <v>日本建物評価機構株式会社</v>
          </cell>
          <cell r="B641" t="str">
            <v>指定確認検査機関（大臣指定）</v>
          </cell>
          <cell r="C641" t="str">
            <v>東京都</v>
          </cell>
          <cell r="D641" t="str">
            <v>指定確認検査機関</v>
          </cell>
          <cell r="E641">
            <v>11</v>
          </cell>
          <cell r="F641">
            <v>13</v>
          </cell>
        </row>
        <row r="642">
          <cell r="A642" t="str">
            <v>ＳＢＩアーキクオリティ株式会社</v>
          </cell>
          <cell r="B642" t="str">
            <v>指定確認検査機関（大臣指定）</v>
          </cell>
          <cell r="C642" t="str">
            <v>東京都</v>
          </cell>
          <cell r="D642" t="str">
            <v>指定確認検査機関</v>
          </cell>
          <cell r="E642">
            <v>11</v>
          </cell>
          <cell r="F642">
            <v>13</v>
          </cell>
        </row>
        <row r="643">
          <cell r="A643" t="str">
            <v>一般財団法人日本建築センター</v>
          </cell>
          <cell r="B643" t="str">
            <v>指定確認検査機関（大臣指定）</v>
          </cell>
          <cell r="C643" t="str">
            <v>東京都</v>
          </cell>
          <cell r="D643" t="str">
            <v>指定確認検査機関</v>
          </cell>
          <cell r="E643">
            <v>11</v>
          </cell>
          <cell r="F643">
            <v>13</v>
          </cell>
        </row>
        <row r="644">
          <cell r="A644" t="str">
            <v>日本ＥＲＩ株式会社</v>
          </cell>
          <cell r="B644" t="str">
            <v>指定確認検査機関（大臣指定）</v>
          </cell>
          <cell r="C644" t="str">
            <v>東京都</v>
          </cell>
          <cell r="D644" t="str">
            <v>指定確認検査機関</v>
          </cell>
          <cell r="E644">
            <v>11</v>
          </cell>
          <cell r="F644">
            <v>13</v>
          </cell>
        </row>
        <row r="645">
          <cell r="A645" t="str">
            <v>ＡＩ確認検査センター株式会社</v>
          </cell>
          <cell r="B645" t="str">
            <v>指定確認検査機関（大臣指定）</v>
          </cell>
          <cell r="C645" t="str">
            <v>東京都</v>
          </cell>
          <cell r="D645" t="str">
            <v>指定確認検査機関</v>
          </cell>
          <cell r="E645">
            <v>11</v>
          </cell>
          <cell r="F645">
            <v>13</v>
          </cell>
        </row>
        <row r="646">
          <cell r="A646" t="str">
            <v>一般財団法人住宅金融普及協会</v>
          </cell>
          <cell r="B646" t="str">
            <v>指定確認検査機関（大臣指定）</v>
          </cell>
          <cell r="C646" t="str">
            <v>東京都</v>
          </cell>
          <cell r="D646" t="str">
            <v>指定確認検査機関</v>
          </cell>
          <cell r="E646">
            <v>11</v>
          </cell>
          <cell r="F646">
            <v>13</v>
          </cell>
        </row>
        <row r="647">
          <cell r="A647" t="str">
            <v>一般財団法人日本建築設備・昇降機センター</v>
          </cell>
          <cell r="B647" t="str">
            <v>指定確認検査機関（大臣指定）</v>
          </cell>
          <cell r="C647" t="str">
            <v>東京都</v>
          </cell>
          <cell r="D647" t="str">
            <v>指定確認検査機関</v>
          </cell>
          <cell r="E647">
            <v>11</v>
          </cell>
          <cell r="F647">
            <v>13</v>
          </cell>
        </row>
        <row r="648">
          <cell r="A648" t="str">
            <v>アウェイ建築評価ネット株式会社</v>
          </cell>
          <cell r="B648" t="str">
            <v>指定確認検査機関（大臣指定）</v>
          </cell>
          <cell r="C648" t="str">
            <v>東京都</v>
          </cell>
          <cell r="D648" t="str">
            <v>指定確認検査機関</v>
          </cell>
          <cell r="E648">
            <v>11</v>
          </cell>
          <cell r="F648">
            <v>13</v>
          </cell>
        </row>
        <row r="649">
          <cell r="A649" t="str">
            <v>日本建築検査協会株式会社</v>
          </cell>
          <cell r="B649" t="str">
            <v>指定確認検査機関（大臣指定）</v>
          </cell>
          <cell r="C649" t="str">
            <v>東京都</v>
          </cell>
          <cell r="D649" t="str">
            <v>指定確認検査機関</v>
          </cell>
          <cell r="E649">
            <v>11</v>
          </cell>
          <cell r="F649">
            <v>13</v>
          </cell>
        </row>
        <row r="650">
          <cell r="A650" t="str">
            <v>株式会社グッド・アイズ建築検査機構</v>
          </cell>
          <cell r="B650" t="str">
            <v>指定確認検査機関（大臣指定）</v>
          </cell>
          <cell r="C650" t="str">
            <v>東京都</v>
          </cell>
          <cell r="D650" t="str">
            <v>指定確認検査機関</v>
          </cell>
          <cell r="E650">
            <v>11</v>
          </cell>
          <cell r="F650">
            <v>13</v>
          </cell>
        </row>
        <row r="651">
          <cell r="A651" t="str">
            <v>ビューローベリタスジャパン株式会社</v>
          </cell>
          <cell r="B651" t="str">
            <v>指定確認検査機関（大臣指定）</v>
          </cell>
          <cell r="C651" t="str">
            <v>神奈川県</v>
          </cell>
          <cell r="D651" t="str">
            <v>指定確認検査機関</v>
          </cell>
          <cell r="E651">
            <v>11</v>
          </cell>
          <cell r="F651">
            <v>14</v>
          </cell>
        </row>
        <row r="652">
          <cell r="A652" t="str">
            <v>富士建築センター株式会社</v>
          </cell>
          <cell r="B652" t="str">
            <v>指定確認検査機関（大臣指定）</v>
          </cell>
          <cell r="C652" t="str">
            <v>神奈川県</v>
          </cell>
          <cell r="D652" t="str">
            <v>指定確認検査機関</v>
          </cell>
          <cell r="E652">
            <v>11</v>
          </cell>
          <cell r="F652">
            <v>14</v>
          </cell>
        </row>
        <row r="653">
          <cell r="A653" t="str">
            <v>ＳＧＳジャパン株式会社</v>
          </cell>
          <cell r="B653" t="str">
            <v>指定確認検査機関（大臣指定）</v>
          </cell>
          <cell r="C653" t="str">
            <v>神奈川県</v>
          </cell>
          <cell r="D653" t="str">
            <v>指定確認検査機関</v>
          </cell>
          <cell r="E653">
            <v>11</v>
          </cell>
          <cell r="F653">
            <v>14</v>
          </cell>
        </row>
        <row r="654">
          <cell r="A654" t="str">
            <v>株式会社東日本住宅評価センター</v>
          </cell>
          <cell r="B654" t="str">
            <v>指定確認検査機関（大臣指定）</v>
          </cell>
          <cell r="C654" t="str">
            <v>神奈川県</v>
          </cell>
          <cell r="D654" t="str">
            <v>指定確認検査機関</v>
          </cell>
          <cell r="E654">
            <v>11</v>
          </cell>
          <cell r="F654">
            <v>14</v>
          </cell>
        </row>
        <row r="655">
          <cell r="A655" t="str">
            <v>株式会社確認サービス</v>
          </cell>
          <cell r="B655" t="str">
            <v>指定確認検査機関（大臣指定）</v>
          </cell>
          <cell r="C655" t="str">
            <v>愛知県</v>
          </cell>
          <cell r="D655" t="str">
            <v>指定確認検査機関</v>
          </cell>
          <cell r="E655">
            <v>11</v>
          </cell>
          <cell r="F655">
            <v>23</v>
          </cell>
        </row>
        <row r="656">
          <cell r="A656" t="str">
            <v>株式会社西日本住宅評価センター</v>
          </cell>
          <cell r="B656" t="str">
            <v>指定確認検査機関（大臣指定）</v>
          </cell>
          <cell r="C656" t="str">
            <v>大阪府</v>
          </cell>
          <cell r="D656" t="str">
            <v>指定確認検査機関</v>
          </cell>
          <cell r="E656">
            <v>11</v>
          </cell>
          <cell r="F656">
            <v>27</v>
          </cell>
        </row>
        <row r="657">
          <cell r="A657" t="str">
            <v>一般財団法人日本建築総合試験所</v>
          </cell>
          <cell r="B657" t="str">
            <v>指定確認検査機関（大臣指定）</v>
          </cell>
          <cell r="C657" t="str">
            <v>大阪府</v>
          </cell>
          <cell r="D657" t="str">
            <v>指定確認検査機関</v>
          </cell>
          <cell r="E657">
            <v>11</v>
          </cell>
          <cell r="F657">
            <v>27</v>
          </cell>
        </row>
        <row r="658">
          <cell r="A658" t="str">
            <v>株式会社国際確認検査センター</v>
          </cell>
          <cell r="B658" t="str">
            <v>指定確認検査機関（大臣指定）</v>
          </cell>
          <cell r="C658" t="str">
            <v>大阪府</v>
          </cell>
          <cell r="D658" t="str">
            <v>指定確認検査機関</v>
          </cell>
          <cell r="E658">
            <v>11</v>
          </cell>
          <cell r="F658">
            <v>27</v>
          </cell>
        </row>
        <row r="659">
          <cell r="A659" t="str">
            <v>株式会社確認検査機構トラスト</v>
          </cell>
          <cell r="B659" t="str">
            <v>指定確認検査機関（大臣指定）</v>
          </cell>
          <cell r="C659" t="str">
            <v>大阪府</v>
          </cell>
          <cell r="D659" t="str">
            <v>指定確認検査機関</v>
          </cell>
          <cell r="E659">
            <v>11</v>
          </cell>
          <cell r="F659">
            <v>27</v>
          </cell>
        </row>
        <row r="660">
          <cell r="A660" t="str">
            <v>株式会社ジェイ・イー・サポート</v>
          </cell>
          <cell r="B660" t="str">
            <v>指定確認検査機関（大臣指定）</v>
          </cell>
          <cell r="C660" t="str">
            <v>広島県</v>
          </cell>
          <cell r="D660" t="str">
            <v>指定確認検査機関</v>
          </cell>
          <cell r="E660">
            <v>11</v>
          </cell>
          <cell r="F660">
            <v>34</v>
          </cell>
        </row>
        <row r="661">
          <cell r="A661" t="str">
            <v>株式会社建築検査機構</v>
          </cell>
          <cell r="B661" t="str">
            <v>指定確認検査機関（地方整備局指定）</v>
          </cell>
          <cell r="C661" t="str">
            <v>福島県</v>
          </cell>
          <cell r="D661" t="str">
            <v>指定確認検査機関</v>
          </cell>
          <cell r="E661">
            <v>12</v>
          </cell>
          <cell r="F661">
            <v>7</v>
          </cell>
        </row>
        <row r="662">
          <cell r="A662" t="str">
            <v>株式会社ＥＭＩ確認検査機構</v>
          </cell>
          <cell r="B662" t="str">
            <v>指定確認検査機関（地方整備局指定）</v>
          </cell>
          <cell r="C662" t="str">
            <v>茨城県</v>
          </cell>
          <cell r="D662" t="str">
            <v>指定確認検査機関</v>
          </cell>
          <cell r="E662">
            <v>12</v>
          </cell>
          <cell r="F662">
            <v>8</v>
          </cell>
        </row>
        <row r="663">
          <cell r="A663" t="str">
            <v>株式会社北関東建築検査機構</v>
          </cell>
          <cell r="B663" t="str">
            <v>指定確認検査機関（地方整備局指定）</v>
          </cell>
          <cell r="C663" t="str">
            <v>群馬県</v>
          </cell>
          <cell r="D663" t="str">
            <v>指定確認検査機関</v>
          </cell>
          <cell r="E663">
            <v>12</v>
          </cell>
          <cell r="F663">
            <v>10</v>
          </cell>
        </row>
        <row r="664">
          <cell r="A664" t="str">
            <v>一般財団法人さいたま住宅検査センター</v>
          </cell>
          <cell r="B664" t="str">
            <v>指定確認検査機関（地方整備局指定）</v>
          </cell>
          <cell r="C664" t="str">
            <v>埼玉県</v>
          </cell>
          <cell r="D664" t="str">
            <v>指定確認検査機関</v>
          </cell>
          <cell r="E664">
            <v>12</v>
          </cell>
          <cell r="F664">
            <v>11</v>
          </cell>
        </row>
        <row r="665">
          <cell r="A665" t="str">
            <v>日本確認センター株式会社</v>
          </cell>
          <cell r="B665" t="str">
            <v>指定確認検査機関（地方整備局指定）</v>
          </cell>
          <cell r="C665" t="str">
            <v>千葉県</v>
          </cell>
          <cell r="D665" t="str">
            <v>指定確認検査機関</v>
          </cell>
          <cell r="E665">
            <v>12</v>
          </cell>
          <cell r="F665">
            <v>12</v>
          </cell>
        </row>
        <row r="666">
          <cell r="A666" t="str">
            <v>株式会社ガイア</v>
          </cell>
          <cell r="B666" t="str">
            <v>指定確認検査機関（地方整備局指定）</v>
          </cell>
          <cell r="C666" t="str">
            <v>千葉県</v>
          </cell>
          <cell r="D666" t="str">
            <v>指定確認検査機関</v>
          </cell>
          <cell r="E666">
            <v>12</v>
          </cell>
          <cell r="F666">
            <v>12</v>
          </cell>
        </row>
        <row r="667">
          <cell r="A667" t="str">
            <v>ユーディーアイ確認検査株式会社</v>
          </cell>
          <cell r="B667" t="str">
            <v>指定確認検査機関（地方整備局指定）</v>
          </cell>
          <cell r="C667" t="str">
            <v>千葉県</v>
          </cell>
          <cell r="D667" t="str">
            <v>指定確認検査機関</v>
          </cell>
          <cell r="E667">
            <v>12</v>
          </cell>
          <cell r="F667">
            <v>12</v>
          </cell>
        </row>
        <row r="668">
          <cell r="A668" t="str">
            <v>一般社団法人日本住宅性能評価機構</v>
          </cell>
          <cell r="B668" t="str">
            <v>指定確認検査機関（地方整備局指定）</v>
          </cell>
          <cell r="C668" t="str">
            <v>東京都</v>
          </cell>
          <cell r="D668" t="str">
            <v>指定確認検査機関</v>
          </cell>
          <cell r="E668">
            <v>12</v>
          </cell>
          <cell r="F668">
            <v>13</v>
          </cell>
        </row>
        <row r="669">
          <cell r="A669" t="str">
            <v>株式会社ＴＳＫ建築確認安全センター</v>
          </cell>
          <cell r="B669" t="str">
            <v>指定確認検査機関（地方整備局指定）</v>
          </cell>
          <cell r="C669" t="str">
            <v>東京都</v>
          </cell>
          <cell r="D669" t="str">
            <v>指定確認検査機関</v>
          </cell>
          <cell r="E669">
            <v>12</v>
          </cell>
          <cell r="F669">
            <v>13</v>
          </cell>
        </row>
        <row r="670">
          <cell r="A670" t="str">
            <v>多摩確認検査株式会社</v>
          </cell>
          <cell r="B670" t="str">
            <v>指定確認検査機関（地方整備局指定）</v>
          </cell>
          <cell r="C670" t="str">
            <v>東京都</v>
          </cell>
          <cell r="D670" t="str">
            <v>指定確認検査機関</v>
          </cell>
          <cell r="E670">
            <v>12</v>
          </cell>
          <cell r="F670">
            <v>13</v>
          </cell>
        </row>
        <row r="671">
          <cell r="A671" t="str">
            <v>シー・アイ・ジャパン株式会社</v>
          </cell>
          <cell r="B671" t="str">
            <v>指定確認検査機関（地方整備局指定）</v>
          </cell>
          <cell r="C671" t="str">
            <v>東京都</v>
          </cell>
          <cell r="D671" t="str">
            <v>指定確認検査機関</v>
          </cell>
          <cell r="E671">
            <v>12</v>
          </cell>
          <cell r="F671">
            <v>13</v>
          </cell>
        </row>
        <row r="672">
          <cell r="A672" t="str">
            <v>株式会社東京建築検査機構</v>
          </cell>
          <cell r="B672" t="str">
            <v>指定確認検査機関（地方整備局指定）</v>
          </cell>
          <cell r="C672" t="str">
            <v>東京都</v>
          </cell>
          <cell r="D672" t="str">
            <v>指定確認検査機関</v>
          </cell>
          <cell r="E672">
            <v>12</v>
          </cell>
          <cell r="F672">
            <v>13</v>
          </cell>
        </row>
        <row r="673">
          <cell r="A673" t="str">
            <v>株式会社Ｊ建築検査センター</v>
          </cell>
          <cell r="B673" t="str">
            <v>指定確認検査機関（地方整備局指定）</v>
          </cell>
          <cell r="C673" t="str">
            <v>東京都</v>
          </cell>
          <cell r="D673" t="str">
            <v>指定確認検査機関</v>
          </cell>
          <cell r="E673">
            <v>12</v>
          </cell>
          <cell r="F673">
            <v>13</v>
          </cell>
        </row>
        <row r="674">
          <cell r="A674" t="str">
            <v>株式会社高良ＧＵＴ</v>
          </cell>
          <cell r="B674" t="str">
            <v>指定確認検査機関（地方整備局指定）</v>
          </cell>
          <cell r="C674" t="str">
            <v>東京都</v>
          </cell>
          <cell r="D674" t="str">
            <v>指定確認検査機関</v>
          </cell>
          <cell r="E674">
            <v>12</v>
          </cell>
          <cell r="F674">
            <v>13</v>
          </cell>
        </row>
        <row r="675">
          <cell r="A675" t="str">
            <v>株式会社都市建築確認センター</v>
          </cell>
          <cell r="B675" t="str">
            <v>指定確認検査機関（地方整備局指定）</v>
          </cell>
          <cell r="C675" t="str">
            <v>東京都</v>
          </cell>
          <cell r="D675" t="str">
            <v>指定確認検査機関</v>
          </cell>
          <cell r="E675">
            <v>12</v>
          </cell>
          <cell r="F675">
            <v>13</v>
          </cell>
        </row>
        <row r="676">
          <cell r="A676" t="str">
            <v>イーハウス建築センター株式会社</v>
          </cell>
          <cell r="B676" t="str">
            <v>指定確認検査機関（地方整備局指定）</v>
          </cell>
          <cell r="C676" t="str">
            <v>東京都</v>
          </cell>
          <cell r="D676" t="str">
            <v>指定確認検査機関</v>
          </cell>
          <cell r="E676">
            <v>12</v>
          </cell>
          <cell r="F676">
            <v>13</v>
          </cell>
        </row>
        <row r="677">
          <cell r="A677" t="str">
            <v>株式会社ビルディングナビゲーション確認評価機構</v>
          </cell>
          <cell r="B677" t="str">
            <v>指定確認検査機関（地方整備局指定）</v>
          </cell>
          <cell r="C677" t="str">
            <v>東京都</v>
          </cell>
          <cell r="D677" t="str">
            <v>指定確認検査機関</v>
          </cell>
          <cell r="E677">
            <v>12</v>
          </cell>
          <cell r="F677">
            <v>13</v>
          </cell>
        </row>
        <row r="678">
          <cell r="A678" t="str">
            <v>株式会社神奈川建築確認検査機関</v>
          </cell>
          <cell r="B678" t="str">
            <v>指定確認検査機関（地方整備局指定）</v>
          </cell>
          <cell r="C678" t="str">
            <v>神奈川県</v>
          </cell>
          <cell r="D678" t="str">
            <v>指定確認検査機関</v>
          </cell>
          <cell r="E678">
            <v>12</v>
          </cell>
          <cell r="F678">
            <v>14</v>
          </cell>
        </row>
        <row r="679">
          <cell r="A679" t="str">
            <v>株式会社ぎふ建築住宅センター</v>
          </cell>
          <cell r="B679" t="str">
            <v>指定確認検査機関（地方整備局指定）</v>
          </cell>
          <cell r="C679" t="str">
            <v>岐阜県</v>
          </cell>
          <cell r="D679" t="str">
            <v>指定確認検査機関</v>
          </cell>
          <cell r="E679">
            <v>12</v>
          </cell>
          <cell r="F679">
            <v>21</v>
          </cell>
        </row>
        <row r="680">
          <cell r="A680" t="str">
            <v>株式会社ＣＩ東海</v>
          </cell>
          <cell r="B680" t="str">
            <v>指定確認検査機関（地方整備局指定）</v>
          </cell>
          <cell r="C680" t="str">
            <v>愛知県</v>
          </cell>
          <cell r="D680" t="str">
            <v>指定確認検査機関</v>
          </cell>
          <cell r="E680">
            <v>12</v>
          </cell>
          <cell r="F680">
            <v>23</v>
          </cell>
        </row>
        <row r="681">
          <cell r="A681" t="str">
            <v>株式会社確認検査機構アネックス</v>
          </cell>
          <cell r="B681" t="str">
            <v>指定確認検査機関（地方整備局指定）</v>
          </cell>
          <cell r="C681" t="str">
            <v>滋賀県</v>
          </cell>
          <cell r="D681" t="str">
            <v>指定確認検査機関</v>
          </cell>
          <cell r="E681">
            <v>12</v>
          </cell>
          <cell r="F681">
            <v>25</v>
          </cell>
        </row>
        <row r="682">
          <cell r="A682" t="str">
            <v>株式会社Ｉ－ＰＥＣ</v>
          </cell>
          <cell r="B682" t="str">
            <v>指定確認検査機関（地方整備局指定）</v>
          </cell>
          <cell r="C682" t="str">
            <v>京都府</v>
          </cell>
          <cell r="D682" t="str">
            <v>指定確認検査機関</v>
          </cell>
          <cell r="E682">
            <v>12</v>
          </cell>
          <cell r="F682">
            <v>26</v>
          </cell>
        </row>
        <row r="683">
          <cell r="A683" t="str">
            <v>アール・イー・ジャパン株式会社</v>
          </cell>
          <cell r="B683" t="str">
            <v>指定確認検査機関（地方整備局指定）</v>
          </cell>
          <cell r="C683" t="str">
            <v>大阪府</v>
          </cell>
          <cell r="D683" t="str">
            <v>指定確認検査機関</v>
          </cell>
          <cell r="E683">
            <v>12</v>
          </cell>
          <cell r="F683">
            <v>27</v>
          </cell>
        </row>
        <row r="684">
          <cell r="A684" t="str">
            <v>株式会社オーネックス</v>
          </cell>
          <cell r="B684" t="str">
            <v>指定確認検査機関（地方整備局指定）</v>
          </cell>
          <cell r="C684" t="str">
            <v>大阪府</v>
          </cell>
          <cell r="D684" t="str">
            <v>指定確認検査機関</v>
          </cell>
          <cell r="E684">
            <v>12</v>
          </cell>
          <cell r="F684">
            <v>27</v>
          </cell>
        </row>
        <row r="685">
          <cell r="A685" t="str">
            <v>株式会社日本確認検査センター</v>
          </cell>
          <cell r="B685" t="str">
            <v>指定確認検査機関（地方整備局指定）</v>
          </cell>
          <cell r="C685" t="str">
            <v>大阪府</v>
          </cell>
          <cell r="D685" t="str">
            <v>指定確認検査機関</v>
          </cell>
          <cell r="E685">
            <v>12</v>
          </cell>
          <cell r="F685">
            <v>27</v>
          </cell>
        </row>
        <row r="686">
          <cell r="A686" t="str">
            <v>株式会社総合確認検査機構</v>
          </cell>
          <cell r="B686" t="str">
            <v>指定確認検査機関（地方整備局指定）</v>
          </cell>
          <cell r="C686" t="str">
            <v>大阪府</v>
          </cell>
          <cell r="D686" t="str">
            <v>指定確認検査機関</v>
          </cell>
          <cell r="E686">
            <v>12</v>
          </cell>
          <cell r="F686">
            <v>27</v>
          </cell>
        </row>
        <row r="687">
          <cell r="A687" t="str">
            <v>株式会社近畿建築確認検査機構</v>
          </cell>
          <cell r="B687" t="str">
            <v>指定確認検査機関（地方整備局指定）</v>
          </cell>
          <cell r="C687" t="str">
            <v>大阪府</v>
          </cell>
          <cell r="D687" t="str">
            <v>指定確認検査機関</v>
          </cell>
          <cell r="E687">
            <v>12</v>
          </cell>
          <cell r="F687">
            <v>27</v>
          </cell>
        </row>
        <row r="688">
          <cell r="A688" t="str">
            <v>関西住宅品質保証株式会社</v>
          </cell>
          <cell r="B688" t="str">
            <v>指定確認検査機関（地方整備局指定）</v>
          </cell>
          <cell r="C688" t="str">
            <v>大阪府</v>
          </cell>
          <cell r="D688" t="str">
            <v>指定確認検査機関</v>
          </cell>
          <cell r="E688">
            <v>12</v>
          </cell>
          <cell r="F688">
            <v>27</v>
          </cell>
        </row>
        <row r="689">
          <cell r="A689" t="str">
            <v>株式会社技研</v>
          </cell>
          <cell r="B689" t="str">
            <v>指定確認検査機関（地方整備局指定）</v>
          </cell>
          <cell r="C689" t="str">
            <v>大阪府</v>
          </cell>
          <cell r="D689" t="str">
            <v>指定確認検査機関</v>
          </cell>
          <cell r="E689">
            <v>12</v>
          </cell>
          <cell r="F689">
            <v>27</v>
          </cell>
        </row>
        <row r="690">
          <cell r="A690" t="str">
            <v>建築検査機構株式会社</v>
          </cell>
          <cell r="B690" t="str">
            <v>指定確認検査機関（地方整備局指定）</v>
          </cell>
          <cell r="C690" t="str">
            <v>大阪府</v>
          </cell>
          <cell r="D690" t="str">
            <v>指定確認検査機関</v>
          </cell>
          <cell r="E690">
            <v>12</v>
          </cell>
          <cell r="F690">
            <v>27</v>
          </cell>
        </row>
        <row r="691">
          <cell r="A691" t="str">
            <v>株式会社阪確サポート</v>
          </cell>
          <cell r="B691" t="str">
            <v>指定確認検査機関（地方整備局指定）</v>
          </cell>
          <cell r="C691" t="str">
            <v>兵庫県</v>
          </cell>
          <cell r="D691" t="str">
            <v>指定確認検査機関</v>
          </cell>
          <cell r="E691">
            <v>12</v>
          </cell>
          <cell r="F691">
            <v>28</v>
          </cell>
        </row>
        <row r="692">
          <cell r="A692" t="str">
            <v>株式会社ジェイネット</v>
          </cell>
          <cell r="B692" t="str">
            <v>指定確認検査機関（地方整備局指定）</v>
          </cell>
          <cell r="C692" t="str">
            <v>兵庫県</v>
          </cell>
          <cell r="D692" t="str">
            <v>指定確認検査機関</v>
          </cell>
          <cell r="E692">
            <v>12</v>
          </cell>
          <cell r="F692">
            <v>28</v>
          </cell>
        </row>
        <row r="693">
          <cell r="A693" t="str">
            <v>株式会社近畿確認検査センター</v>
          </cell>
          <cell r="B693" t="str">
            <v>指定確認検査機関（地方整備局指定）</v>
          </cell>
          <cell r="C693" t="str">
            <v>兵庫県</v>
          </cell>
          <cell r="D693" t="str">
            <v>指定確認検査機関</v>
          </cell>
          <cell r="E693">
            <v>12</v>
          </cell>
          <cell r="F693">
            <v>28</v>
          </cell>
        </row>
        <row r="694">
          <cell r="A694" t="str">
            <v>株式会社確認検査機構プラン２１</v>
          </cell>
          <cell r="B694" t="str">
            <v>指定確認検査機関（地方整備局指定）</v>
          </cell>
          <cell r="C694" t="str">
            <v>奈良県</v>
          </cell>
          <cell r="D694" t="str">
            <v>指定確認検査機関</v>
          </cell>
          <cell r="E694">
            <v>12</v>
          </cell>
          <cell r="F694">
            <v>29</v>
          </cell>
        </row>
        <row r="695">
          <cell r="A695" t="str">
            <v>ハウスプラス中国住宅保証株式会社</v>
          </cell>
          <cell r="B695" t="str">
            <v>指定確認検査機関（地方整備局指定）</v>
          </cell>
          <cell r="C695" t="str">
            <v>広島県</v>
          </cell>
          <cell r="D695" t="str">
            <v>指定確認検査機関</v>
          </cell>
          <cell r="E695">
            <v>12</v>
          </cell>
          <cell r="F695">
            <v>34</v>
          </cell>
        </row>
        <row r="696">
          <cell r="A696" t="str">
            <v>有限会社広島県東部建築確認センター</v>
          </cell>
          <cell r="B696" t="str">
            <v>指定確認検査機関（地方整備局指定）</v>
          </cell>
          <cell r="C696" t="str">
            <v>広島県</v>
          </cell>
          <cell r="D696" t="str">
            <v>指定確認検査機関</v>
          </cell>
          <cell r="E696">
            <v>12</v>
          </cell>
          <cell r="F696">
            <v>34</v>
          </cell>
        </row>
        <row r="697">
          <cell r="A697" t="str">
            <v>九州住宅保証株式会社</v>
          </cell>
          <cell r="B697" t="str">
            <v>指定確認検査機関（地方整備局指定）</v>
          </cell>
          <cell r="C697" t="str">
            <v>福岡県</v>
          </cell>
          <cell r="D697" t="str">
            <v>指定確認検査機関</v>
          </cell>
          <cell r="E697">
            <v>12</v>
          </cell>
          <cell r="F697">
            <v>40</v>
          </cell>
        </row>
        <row r="698">
          <cell r="A698" t="str">
            <v>一般財団法人函館市住宅都市施設公社</v>
          </cell>
          <cell r="B698" t="str">
            <v>指定確認検査機関（知事指定）</v>
          </cell>
          <cell r="C698" t="str">
            <v>北海道</v>
          </cell>
          <cell r="D698" t="str">
            <v>指定確認検査機関</v>
          </cell>
          <cell r="E698">
            <v>13</v>
          </cell>
          <cell r="F698">
            <v>1</v>
          </cell>
        </row>
        <row r="699">
          <cell r="A699" t="str">
            <v>株式会社住まい建築検査</v>
          </cell>
          <cell r="B699" t="str">
            <v>指定確認検査機関（知事指定）</v>
          </cell>
          <cell r="C699" t="str">
            <v>北海道</v>
          </cell>
          <cell r="D699" t="str">
            <v>指定確認検査機関</v>
          </cell>
          <cell r="E699">
            <v>13</v>
          </cell>
          <cell r="F699">
            <v>1</v>
          </cell>
        </row>
        <row r="700">
          <cell r="A700" t="str">
            <v>株式会社札幌工業検査</v>
          </cell>
          <cell r="B700" t="str">
            <v>指定確認検査機関（知事指定）</v>
          </cell>
          <cell r="C700" t="str">
            <v>北海道</v>
          </cell>
          <cell r="D700" t="str">
            <v>指定確認検査機関</v>
          </cell>
          <cell r="E700">
            <v>13</v>
          </cell>
          <cell r="F700">
            <v>1</v>
          </cell>
        </row>
        <row r="701">
          <cell r="A701" t="str">
            <v>一般財団法人北海道建築指導センター</v>
          </cell>
          <cell r="B701" t="str">
            <v>指定確認検査機関（知事指定）</v>
          </cell>
          <cell r="C701" t="str">
            <v>北海道</v>
          </cell>
          <cell r="D701" t="str">
            <v>指定確認検査機関</v>
          </cell>
          <cell r="E701">
            <v>13</v>
          </cell>
          <cell r="F701">
            <v>1</v>
          </cell>
        </row>
        <row r="702">
          <cell r="A702" t="str">
            <v>株式会社建築確認検査機構あさひかわ</v>
          </cell>
          <cell r="B702" t="str">
            <v>指定確認検査機関（知事指定）</v>
          </cell>
          <cell r="C702" t="str">
            <v>北海道</v>
          </cell>
          <cell r="D702" t="str">
            <v>指定確認検査機関</v>
          </cell>
          <cell r="E702">
            <v>13</v>
          </cell>
          <cell r="F702">
            <v>1</v>
          </cell>
        </row>
        <row r="703">
          <cell r="A703" t="str">
            <v>有限会社アーバン建築確認検査機関</v>
          </cell>
          <cell r="B703" t="str">
            <v>指定確認検査機関（知事指定）</v>
          </cell>
          <cell r="C703" t="str">
            <v>青森県</v>
          </cell>
          <cell r="D703" t="str">
            <v>指定確認検査機関</v>
          </cell>
          <cell r="E703">
            <v>13</v>
          </cell>
          <cell r="F703">
            <v>2</v>
          </cell>
        </row>
        <row r="704">
          <cell r="A704" t="str">
            <v>株式会社建築住宅センター</v>
          </cell>
          <cell r="B704" t="str">
            <v>指定確認検査機関（知事指定）</v>
          </cell>
          <cell r="C704" t="str">
            <v>青森県</v>
          </cell>
          <cell r="D704" t="str">
            <v>指定確認検査機関</v>
          </cell>
          <cell r="E704">
            <v>13</v>
          </cell>
          <cell r="F704">
            <v>2</v>
          </cell>
        </row>
        <row r="705">
          <cell r="A705" t="str">
            <v>一般財団法人岩手県建築住宅センター</v>
          </cell>
          <cell r="B705" t="str">
            <v>指定確認検査機関（知事指定）</v>
          </cell>
          <cell r="C705" t="str">
            <v>岩手県</v>
          </cell>
          <cell r="D705" t="str">
            <v>指定確認検査機関</v>
          </cell>
          <cell r="E705">
            <v>13</v>
          </cell>
          <cell r="F705">
            <v>3</v>
          </cell>
        </row>
        <row r="706">
          <cell r="A706" t="str">
            <v>一般財団法人宮城県建築住宅センター</v>
          </cell>
          <cell r="B706" t="str">
            <v>指定確認検査機関（知事指定）</v>
          </cell>
          <cell r="C706" t="str">
            <v>宮城県</v>
          </cell>
          <cell r="D706" t="str">
            <v>指定確認検査機関</v>
          </cell>
          <cell r="E706">
            <v>13</v>
          </cell>
          <cell r="F706">
            <v>4</v>
          </cell>
        </row>
        <row r="707">
          <cell r="A707" t="str">
            <v>株式会社仙台都市整備センター</v>
          </cell>
          <cell r="B707" t="str">
            <v>指定確認検査機関（知事指定）</v>
          </cell>
          <cell r="C707" t="str">
            <v>宮城県</v>
          </cell>
          <cell r="D707" t="str">
            <v>指定確認検査機関</v>
          </cell>
          <cell r="E707">
            <v>13</v>
          </cell>
          <cell r="F707">
            <v>4</v>
          </cell>
        </row>
        <row r="708">
          <cell r="A708" t="str">
            <v>株式会社東北建築センター</v>
          </cell>
          <cell r="B708" t="str">
            <v>指定確認検査機関（知事指定）</v>
          </cell>
          <cell r="C708" t="str">
            <v>宮城県</v>
          </cell>
          <cell r="D708" t="str">
            <v>指定確認検査機関</v>
          </cell>
          <cell r="E708">
            <v>13</v>
          </cell>
          <cell r="F708">
            <v>4</v>
          </cell>
        </row>
        <row r="709">
          <cell r="A709" t="str">
            <v>株式会社北日本建築検査機構</v>
          </cell>
          <cell r="B709" t="str">
            <v>指定確認検査機関（知事指定）</v>
          </cell>
          <cell r="C709" t="str">
            <v>秋田県</v>
          </cell>
          <cell r="D709" t="str">
            <v>指定確認検査機関</v>
          </cell>
          <cell r="E709">
            <v>13</v>
          </cell>
          <cell r="F709">
            <v>5</v>
          </cell>
        </row>
        <row r="710">
          <cell r="A710" t="str">
            <v>公益財団法人秋田市総合振興公社</v>
          </cell>
          <cell r="B710" t="str">
            <v>指定確認検査機関（知事指定）</v>
          </cell>
          <cell r="C710" t="str">
            <v>秋田県</v>
          </cell>
          <cell r="D710" t="str">
            <v>指定確認検査機関</v>
          </cell>
          <cell r="E710">
            <v>13</v>
          </cell>
          <cell r="F710">
            <v>5</v>
          </cell>
        </row>
        <row r="711">
          <cell r="A711" t="str">
            <v>株式会社秋田建築確認検査機関</v>
          </cell>
          <cell r="B711" t="str">
            <v>指定確認検査機関（知事指定）</v>
          </cell>
          <cell r="C711" t="str">
            <v>秋田県</v>
          </cell>
          <cell r="D711" t="str">
            <v>指定確認検査機関</v>
          </cell>
          <cell r="E711">
            <v>13</v>
          </cell>
          <cell r="F711">
            <v>5</v>
          </cell>
        </row>
        <row r="712">
          <cell r="A712" t="str">
            <v>株式会社山形県建築サポートセンター</v>
          </cell>
          <cell r="B712" t="str">
            <v>指定確認検査機関（知事指定）</v>
          </cell>
          <cell r="C712" t="str">
            <v>山形県</v>
          </cell>
          <cell r="D712" t="str">
            <v>指定確認検査機関</v>
          </cell>
          <cell r="E712">
            <v>13</v>
          </cell>
          <cell r="F712">
            <v>6</v>
          </cell>
        </row>
        <row r="713">
          <cell r="A713" t="str">
            <v>一般財団法人ふくしま建築住宅センター</v>
          </cell>
          <cell r="B713" t="str">
            <v>指定確認検査機関（知事指定）</v>
          </cell>
          <cell r="C713" t="str">
            <v>福島県</v>
          </cell>
          <cell r="D713" t="str">
            <v>指定確認検査機関</v>
          </cell>
          <cell r="E713">
            <v>13</v>
          </cell>
          <cell r="F713">
            <v>7</v>
          </cell>
        </row>
        <row r="714">
          <cell r="A714" t="str">
            <v>一般財団法人茨城県建築センター</v>
          </cell>
          <cell r="B714" t="str">
            <v>指定確認検査機関（知事指定）</v>
          </cell>
          <cell r="C714" t="str">
            <v>茨城県</v>
          </cell>
          <cell r="D714" t="str">
            <v>指定確認検査機関</v>
          </cell>
          <cell r="E714">
            <v>13</v>
          </cell>
          <cell r="F714">
            <v>8</v>
          </cell>
        </row>
        <row r="715">
          <cell r="A715" t="str">
            <v>株式会社安心確認検査機構</v>
          </cell>
          <cell r="B715" t="str">
            <v>指定確認検査機関（知事指定）</v>
          </cell>
          <cell r="C715" t="str">
            <v>茨城県</v>
          </cell>
          <cell r="D715" t="str">
            <v>指定確認検査機関</v>
          </cell>
          <cell r="E715">
            <v>13</v>
          </cell>
          <cell r="F715">
            <v>8</v>
          </cell>
        </row>
        <row r="716">
          <cell r="A716" t="str">
            <v>公益財団法人とちぎ建設技術センター</v>
          </cell>
          <cell r="B716" t="str">
            <v>指定確認検査機関（知事指定）</v>
          </cell>
          <cell r="C716" t="str">
            <v>栃木県</v>
          </cell>
          <cell r="D716" t="str">
            <v>指定確認検査機関</v>
          </cell>
          <cell r="E716">
            <v>13</v>
          </cell>
          <cell r="F716">
            <v>9</v>
          </cell>
        </row>
        <row r="717">
          <cell r="A717" t="str">
            <v>公益財団法人群馬県建設技術センター</v>
          </cell>
          <cell r="B717" t="str">
            <v>指定確認検査機関（知事指定）</v>
          </cell>
          <cell r="C717" t="str">
            <v>群馬県</v>
          </cell>
          <cell r="D717" t="str">
            <v>指定確認検査機関</v>
          </cell>
          <cell r="E717">
            <v>13</v>
          </cell>
          <cell r="F717">
            <v>10</v>
          </cell>
        </row>
        <row r="718">
          <cell r="A718" t="str">
            <v>株式会社埼玉建築確認検査機構</v>
          </cell>
          <cell r="B718" t="str">
            <v>指定確認検査機関（知事指定）</v>
          </cell>
          <cell r="C718" t="str">
            <v>埼玉県</v>
          </cell>
          <cell r="D718" t="str">
            <v>指定確認検査機関</v>
          </cell>
          <cell r="E718">
            <v>13</v>
          </cell>
          <cell r="F718">
            <v>11</v>
          </cell>
        </row>
        <row r="719">
          <cell r="A719" t="str">
            <v>株式会社千葉県建築住宅センター</v>
          </cell>
          <cell r="B719" t="str">
            <v>指定確認検査機関（知事指定）</v>
          </cell>
          <cell r="C719" t="str">
            <v>千葉県</v>
          </cell>
          <cell r="D719" t="str">
            <v>指定確認検査機関</v>
          </cell>
          <cell r="E719">
            <v>13</v>
          </cell>
          <cell r="F719">
            <v>12</v>
          </cell>
        </row>
        <row r="720">
          <cell r="A720" t="str">
            <v>公益財団法人東京都防災・建築まちづくりセンター</v>
          </cell>
          <cell r="B720" t="str">
            <v>指定確認検査機関（知事指定）</v>
          </cell>
          <cell r="C720" t="str">
            <v>東京都</v>
          </cell>
          <cell r="D720" t="str">
            <v>指定確認検査機関</v>
          </cell>
          <cell r="E720">
            <v>13</v>
          </cell>
          <cell r="F720">
            <v>13</v>
          </cell>
        </row>
        <row r="721">
          <cell r="A721" t="str">
            <v>一般財団法人神奈川県建築安全協会</v>
          </cell>
          <cell r="B721" t="str">
            <v>指定確認検査機関（知事指定）</v>
          </cell>
          <cell r="C721" t="str">
            <v>神奈川県</v>
          </cell>
          <cell r="D721" t="str">
            <v>指定確認検査機関</v>
          </cell>
          <cell r="E721">
            <v>13</v>
          </cell>
          <cell r="F721">
            <v>14</v>
          </cell>
        </row>
        <row r="722">
          <cell r="A722" t="str">
            <v>株式会社湘南建築センター</v>
          </cell>
          <cell r="B722" t="str">
            <v>指定確認検査機関（知事指定）</v>
          </cell>
          <cell r="C722" t="str">
            <v>神奈川県</v>
          </cell>
          <cell r="D722" t="str">
            <v>指定確認検査機関</v>
          </cell>
          <cell r="E722">
            <v>13</v>
          </cell>
          <cell r="F722">
            <v>14</v>
          </cell>
        </row>
        <row r="723">
          <cell r="A723" t="str">
            <v>株式会社新潟建築確認検査機構</v>
          </cell>
          <cell r="B723" t="str">
            <v>指定確認検査機関（知事指定）</v>
          </cell>
          <cell r="C723" t="str">
            <v>新潟県</v>
          </cell>
          <cell r="D723" t="str">
            <v>指定確認検査機関</v>
          </cell>
          <cell r="E723">
            <v>13</v>
          </cell>
          <cell r="F723">
            <v>15</v>
          </cell>
        </row>
        <row r="724">
          <cell r="A724" t="str">
            <v>一般財団法人にいがた住宅センター</v>
          </cell>
          <cell r="B724" t="str">
            <v>指定確認検査機関（知事指定）</v>
          </cell>
          <cell r="C724" t="str">
            <v>新潟県</v>
          </cell>
          <cell r="D724" t="str">
            <v>指定確認検査機関</v>
          </cell>
          <cell r="E724">
            <v>13</v>
          </cell>
          <cell r="F724">
            <v>15</v>
          </cell>
        </row>
        <row r="725">
          <cell r="A725" t="str">
            <v>一般財団法人富山県建築住宅センター</v>
          </cell>
          <cell r="B725" t="str">
            <v>指定確認検査機関（知事指定）</v>
          </cell>
          <cell r="C725" t="str">
            <v>富山県</v>
          </cell>
          <cell r="D725" t="str">
            <v>指定確認検査機関</v>
          </cell>
          <cell r="E725">
            <v>13</v>
          </cell>
          <cell r="F725">
            <v>16</v>
          </cell>
        </row>
        <row r="726">
          <cell r="A726" t="str">
            <v>一般財団法人石川県建築住宅センター</v>
          </cell>
          <cell r="B726" t="str">
            <v>指定確認検査機関（知事指定）</v>
          </cell>
          <cell r="C726" t="str">
            <v>石川県</v>
          </cell>
          <cell r="D726" t="str">
            <v>指定確認検査機関</v>
          </cell>
          <cell r="E726">
            <v>13</v>
          </cell>
          <cell r="F726">
            <v>17</v>
          </cell>
        </row>
        <row r="727">
          <cell r="A727" t="str">
            <v>一般財団法人福井県建築住宅センター</v>
          </cell>
          <cell r="B727" t="str">
            <v>指定確認検査機関（知事指定）</v>
          </cell>
          <cell r="C727" t="str">
            <v>福井県</v>
          </cell>
          <cell r="D727" t="str">
            <v>指定確認検査機関</v>
          </cell>
          <cell r="E727">
            <v>13</v>
          </cell>
          <cell r="F727">
            <v>18</v>
          </cell>
        </row>
        <row r="728">
          <cell r="A728" t="str">
            <v>公益社団法人山梨県建設技術センター</v>
          </cell>
          <cell r="B728" t="str">
            <v>指定確認検査機関（知事指定）</v>
          </cell>
          <cell r="C728" t="str">
            <v>山梨県</v>
          </cell>
          <cell r="D728" t="str">
            <v>指定確認検査機関</v>
          </cell>
          <cell r="E728">
            <v>13</v>
          </cell>
          <cell r="F728">
            <v>19</v>
          </cell>
        </row>
        <row r="729">
          <cell r="A729" t="str">
            <v>株式会社ＹＫＳ確認検査機構</v>
          </cell>
          <cell r="B729" t="str">
            <v>指定確認検査機関（知事指定）</v>
          </cell>
          <cell r="C729" t="str">
            <v>山梨県</v>
          </cell>
          <cell r="D729" t="str">
            <v>指定確認検査機関</v>
          </cell>
          <cell r="E729">
            <v>13</v>
          </cell>
          <cell r="F729">
            <v>19</v>
          </cell>
        </row>
        <row r="730">
          <cell r="A730" t="str">
            <v>一般財団法人長野県建築住宅センター</v>
          </cell>
          <cell r="B730" t="str">
            <v>指定確認検査機関（知事指定）</v>
          </cell>
          <cell r="C730" t="str">
            <v>長野県</v>
          </cell>
          <cell r="D730" t="str">
            <v>指定確認検査機関</v>
          </cell>
          <cell r="E730">
            <v>13</v>
          </cell>
          <cell r="F730">
            <v>20</v>
          </cell>
        </row>
        <row r="731">
          <cell r="A731" t="str">
            <v>有限会社みの建築確認検査センター</v>
          </cell>
          <cell r="B731" t="str">
            <v>指定確認検査機関（知事指定）</v>
          </cell>
          <cell r="C731" t="str">
            <v>岐阜県</v>
          </cell>
          <cell r="D731" t="str">
            <v>指定確認検査機関</v>
          </cell>
          <cell r="E731">
            <v>13</v>
          </cell>
          <cell r="F731">
            <v>21</v>
          </cell>
        </row>
        <row r="732">
          <cell r="A732" t="str">
            <v>一般財団法人静岡県建築住宅まちづくりセンター</v>
          </cell>
          <cell r="B732" t="str">
            <v>指定確認検査機関（知事指定）</v>
          </cell>
          <cell r="C732" t="str">
            <v>静岡県</v>
          </cell>
          <cell r="D732" t="str">
            <v>指定確認検査機関</v>
          </cell>
          <cell r="E732">
            <v>13</v>
          </cell>
          <cell r="F732">
            <v>22</v>
          </cell>
        </row>
        <row r="733">
          <cell r="A733" t="str">
            <v>株式会社名古屋建築確認・検査システム</v>
          </cell>
          <cell r="B733" t="str">
            <v>指定確認検査機関（知事指定）</v>
          </cell>
          <cell r="C733" t="str">
            <v>愛知県</v>
          </cell>
          <cell r="D733" t="str">
            <v>指定確認検査機関</v>
          </cell>
          <cell r="E733">
            <v>13</v>
          </cell>
          <cell r="F733">
            <v>23</v>
          </cell>
        </row>
        <row r="734">
          <cell r="A734" t="str">
            <v>株式会社愛知建築センター</v>
          </cell>
          <cell r="B734" t="str">
            <v>指定確認検査機関（知事指定）</v>
          </cell>
          <cell r="C734" t="str">
            <v>愛知県</v>
          </cell>
          <cell r="D734" t="str">
            <v>指定確認検査機関</v>
          </cell>
          <cell r="E734">
            <v>13</v>
          </cell>
          <cell r="F734">
            <v>23</v>
          </cell>
        </row>
        <row r="735">
          <cell r="A735" t="str">
            <v>株式会社確認検査愛知</v>
          </cell>
          <cell r="B735" t="str">
            <v>指定確認検査機関（知事指定）</v>
          </cell>
          <cell r="C735" t="str">
            <v>愛知県</v>
          </cell>
          <cell r="D735" t="str">
            <v>指定確認検査機関</v>
          </cell>
          <cell r="E735">
            <v>13</v>
          </cell>
          <cell r="F735">
            <v>23</v>
          </cell>
        </row>
        <row r="736">
          <cell r="A736" t="str">
            <v>一般財団法人愛知県建築住宅センター</v>
          </cell>
          <cell r="B736" t="str">
            <v>指定確認検査機関（知事指定）</v>
          </cell>
          <cell r="C736" t="str">
            <v>愛知県</v>
          </cell>
          <cell r="D736" t="str">
            <v>指定確認検査機関</v>
          </cell>
          <cell r="E736">
            <v>13</v>
          </cell>
          <cell r="F736">
            <v>23</v>
          </cell>
        </row>
        <row r="737">
          <cell r="A737" t="str">
            <v>株式会社トータル建築確認評価センター</v>
          </cell>
          <cell r="B737" t="str">
            <v>指定確認検査機関（知事指定）</v>
          </cell>
          <cell r="C737" t="str">
            <v>三重県</v>
          </cell>
          <cell r="D737" t="str">
            <v>指定確認検査機関</v>
          </cell>
          <cell r="E737">
            <v>13</v>
          </cell>
          <cell r="F737">
            <v>24</v>
          </cell>
        </row>
        <row r="738">
          <cell r="A738" t="str">
            <v>公益財団法人三重県建設技術センター</v>
          </cell>
          <cell r="B738" t="str">
            <v>指定確認検査機関（知事指定）</v>
          </cell>
          <cell r="C738" t="str">
            <v>三重県</v>
          </cell>
          <cell r="D738" t="str">
            <v>指定確認検査機関</v>
          </cell>
          <cell r="E738">
            <v>13</v>
          </cell>
          <cell r="F738">
            <v>24</v>
          </cell>
        </row>
        <row r="739">
          <cell r="A739" t="str">
            <v>一般財団法人滋賀県建築住宅センター</v>
          </cell>
          <cell r="B739" t="str">
            <v>指定確認検査機関（知事指定）</v>
          </cell>
          <cell r="C739" t="str">
            <v>滋賀県</v>
          </cell>
          <cell r="D739" t="str">
            <v>指定確認検査機関</v>
          </cell>
          <cell r="E739">
            <v>13</v>
          </cell>
          <cell r="F739">
            <v>25</v>
          </cell>
        </row>
        <row r="740">
          <cell r="A740" t="str">
            <v>株式会社京都確認検査機構</v>
          </cell>
          <cell r="B740" t="str">
            <v>指定確認検査機関（知事指定）</v>
          </cell>
          <cell r="C740" t="str">
            <v>京都府</v>
          </cell>
          <cell r="D740" t="str">
            <v>指定確認検査機関</v>
          </cell>
          <cell r="E740">
            <v>13</v>
          </cell>
          <cell r="F740">
            <v>26</v>
          </cell>
        </row>
        <row r="741">
          <cell r="A741" t="str">
            <v>特定非営利活動法人都市づくり建築技術研究所</v>
          </cell>
          <cell r="B741" t="str">
            <v>指定確認検査機関（知事指定）</v>
          </cell>
          <cell r="C741" t="str">
            <v>京都府</v>
          </cell>
          <cell r="D741" t="str">
            <v>指定確認検査機関</v>
          </cell>
          <cell r="E741">
            <v>13</v>
          </cell>
          <cell r="F741">
            <v>26</v>
          </cell>
        </row>
        <row r="742">
          <cell r="A742" t="str">
            <v>一般財団法人大阪建築防災センター</v>
          </cell>
          <cell r="B742" t="str">
            <v>指定確認検査機関（知事指定）</v>
          </cell>
          <cell r="C742" t="str">
            <v>大阪府</v>
          </cell>
          <cell r="D742" t="str">
            <v>指定確認検査機関</v>
          </cell>
          <cell r="E742">
            <v>13</v>
          </cell>
          <cell r="F742">
            <v>27</v>
          </cell>
        </row>
        <row r="743">
          <cell r="A743" t="str">
            <v>公益財団法人兵庫県住宅建築総合センター</v>
          </cell>
          <cell r="B743" t="str">
            <v>指定確認検査機関（知事指定）</v>
          </cell>
          <cell r="C743" t="str">
            <v>兵庫県</v>
          </cell>
          <cell r="D743" t="str">
            <v>指定確認検査機関</v>
          </cell>
          <cell r="E743">
            <v>13</v>
          </cell>
          <cell r="F743">
            <v>28</v>
          </cell>
        </row>
        <row r="744">
          <cell r="A744" t="str">
            <v>株式会社兵庫確認検査機構</v>
          </cell>
          <cell r="B744" t="str">
            <v>指定確認検査機関（知事指定）</v>
          </cell>
          <cell r="C744" t="str">
            <v>兵庫県</v>
          </cell>
          <cell r="D744" t="str">
            <v>指定確認検査機関</v>
          </cell>
          <cell r="E744">
            <v>13</v>
          </cell>
          <cell r="F744">
            <v>28</v>
          </cell>
        </row>
        <row r="745">
          <cell r="A745" t="str">
            <v>一般財団法人なら建築住宅センター</v>
          </cell>
          <cell r="B745" t="str">
            <v>指定確認検査機関（知事指定）</v>
          </cell>
          <cell r="C745" t="str">
            <v>奈良県</v>
          </cell>
          <cell r="D745" t="str">
            <v>指定確認検査機関</v>
          </cell>
          <cell r="E745">
            <v>13</v>
          </cell>
          <cell r="F745">
            <v>29</v>
          </cell>
        </row>
        <row r="746">
          <cell r="A746" t="str">
            <v>一般財団法人和歌山県建築住宅防災センター</v>
          </cell>
          <cell r="B746" t="str">
            <v>指定確認検査機関（知事指定）</v>
          </cell>
          <cell r="C746" t="str">
            <v>和歌山県</v>
          </cell>
          <cell r="D746" t="str">
            <v>指定確認検査機関</v>
          </cell>
          <cell r="E746">
            <v>13</v>
          </cell>
          <cell r="F746">
            <v>30</v>
          </cell>
        </row>
        <row r="747">
          <cell r="A747" t="str">
            <v>一般財団法人鳥取県建築住宅検査センター</v>
          </cell>
          <cell r="B747" t="str">
            <v>指定確認検査機関（知事指定）</v>
          </cell>
          <cell r="C747" t="str">
            <v>鳥取県</v>
          </cell>
          <cell r="D747" t="str">
            <v>指定確認検査機関</v>
          </cell>
          <cell r="E747">
            <v>13</v>
          </cell>
          <cell r="F747">
            <v>31</v>
          </cell>
        </row>
        <row r="748">
          <cell r="A748" t="str">
            <v>一般財団法人島根県建築住宅センター</v>
          </cell>
          <cell r="B748" t="str">
            <v>指定確認検査機関（知事指定）</v>
          </cell>
          <cell r="C748" t="str">
            <v>島根県</v>
          </cell>
          <cell r="D748" t="str">
            <v>指定確認検査機関</v>
          </cell>
          <cell r="E748">
            <v>13</v>
          </cell>
          <cell r="F748">
            <v>32</v>
          </cell>
        </row>
        <row r="749">
          <cell r="A749" t="str">
            <v>岡山県建築住宅センター株式会社</v>
          </cell>
          <cell r="B749" t="str">
            <v>指定確認検査機関（知事指定）</v>
          </cell>
          <cell r="C749" t="str">
            <v>岡山県</v>
          </cell>
          <cell r="D749" t="str">
            <v>指定確認検査機関</v>
          </cell>
          <cell r="E749">
            <v>13</v>
          </cell>
          <cell r="F749">
            <v>33</v>
          </cell>
        </row>
        <row r="750">
          <cell r="A750" t="str">
            <v>株式会社広島建築住宅センター</v>
          </cell>
          <cell r="B750" t="str">
            <v>指定確認検査機関（知事指定）</v>
          </cell>
          <cell r="C750" t="str">
            <v>広島県</v>
          </cell>
          <cell r="D750" t="str">
            <v>指定確認検査機関</v>
          </cell>
          <cell r="E750">
            <v>13</v>
          </cell>
          <cell r="F750">
            <v>34</v>
          </cell>
        </row>
        <row r="751">
          <cell r="A751" t="str">
            <v>一般財団法人山口県建築住宅センター</v>
          </cell>
          <cell r="B751" t="str">
            <v>指定確認検査機関（知事指定）</v>
          </cell>
          <cell r="C751" t="str">
            <v>山口県</v>
          </cell>
          <cell r="D751" t="str">
            <v>指定確認検査機関</v>
          </cell>
          <cell r="E751">
            <v>13</v>
          </cell>
          <cell r="F751">
            <v>35</v>
          </cell>
        </row>
        <row r="752">
          <cell r="A752" t="str">
            <v>株式会社とくしま建築住宅センター</v>
          </cell>
          <cell r="B752" t="str">
            <v>指定確認検査機関（知事指定）</v>
          </cell>
          <cell r="C752" t="str">
            <v>徳島県</v>
          </cell>
          <cell r="D752" t="str">
            <v>指定確認検査機関</v>
          </cell>
          <cell r="E752">
            <v>13</v>
          </cell>
          <cell r="F752">
            <v>36</v>
          </cell>
        </row>
        <row r="753">
          <cell r="A753" t="str">
            <v>株式会社香川県建築住宅センター</v>
          </cell>
          <cell r="B753" t="str">
            <v>指定確認検査機関（知事指定）</v>
          </cell>
          <cell r="C753" t="str">
            <v>香川県</v>
          </cell>
          <cell r="D753" t="str">
            <v>指定確認検査機関</v>
          </cell>
          <cell r="E753">
            <v>13</v>
          </cell>
          <cell r="F753">
            <v>37</v>
          </cell>
        </row>
        <row r="754">
          <cell r="A754" t="str">
            <v>株式会社愛媛建築住宅センター</v>
          </cell>
          <cell r="B754" t="str">
            <v>指定確認検査機関（知事指定）</v>
          </cell>
          <cell r="C754" t="str">
            <v>愛媛県</v>
          </cell>
          <cell r="D754" t="str">
            <v>指定確認検査機関</v>
          </cell>
          <cell r="E754">
            <v>13</v>
          </cell>
          <cell r="F754">
            <v>38</v>
          </cell>
        </row>
        <row r="755">
          <cell r="A755" t="str">
            <v>公益社団法人高知県建設技術公社</v>
          </cell>
          <cell r="B755" t="str">
            <v>指定確認検査機関（知事指定）</v>
          </cell>
          <cell r="C755" t="str">
            <v>高知県</v>
          </cell>
          <cell r="D755" t="str">
            <v>指定確認検査機関</v>
          </cell>
          <cell r="E755">
            <v>13</v>
          </cell>
          <cell r="F755">
            <v>39</v>
          </cell>
        </row>
        <row r="756">
          <cell r="A756" t="str">
            <v>一般財団法人福岡県建築住宅センター</v>
          </cell>
          <cell r="B756" t="str">
            <v>指定確認検査機関（知事指定）</v>
          </cell>
          <cell r="C756" t="str">
            <v>福岡県</v>
          </cell>
          <cell r="D756" t="str">
            <v>指定確認検査機関</v>
          </cell>
          <cell r="E756">
            <v>13</v>
          </cell>
          <cell r="F756">
            <v>40</v>
          </cell>
        </row>
        <row r="757">
          <cell r="A757" t="str">
            <v>公益財団法人佐賀県建設技術支援機構</v>
          </cell>
          <cell r="B757" t="str">
            <v>指定確認検査機関（知事指定）</v>
          </cell>
          <cell r="C757" t="str">
            <v>佐賀県</v>
          </cell>
          <cell r="D757" t="str">
            <v>指定確認検査機関</v>
          </cell>
          <cell r="E757">
            <v>13</v>
          </cell>
          <cell r="F757">
            <v>41</v>
          </cell>
        </row>
        <row r="758">
          <cell r="A758" t="str">
            <v>一般財団法人長崎県住宅・建築総合センター</v>
          </cell>
          <cell r="B758" t="str">
            <v>指定確認検査機関（知事指定）</v>
          </cell>
          <cell r="C758" t="str">
            <v>長崎県</v>
          </cell>
          <cell r="D758" t="str">
            <v>指定確認検査機関</v>
          </cell>
          <cell r="E758">
            <v>13</v>
          </cell>
          <cell r="F758">
            <v>42</v>
          </cell>
        </row>
        <row r="759">
          <cell r="A759" t="str">
            <v>株式会社ＡＣＳ熊本</v>
          </cell>
          <cell r="B759" t="str">
            <v>指定確認検査機関（知事指定）</v>
          </cell>
          <cell r="C759" t="str">
            <v>熊本県</v>
          </cell>
          <cell r="D759" t="str">
            <v>指定確認検査機関</v>
          </cell>
          <cell r="E759">
            <v>13</v>
          </cell>
          <cell r="F759">
            <v>43</v>
          </cell>
        </row>
        <row r="760">
          <cell r="A760" t="str">
            <v>一般財団法人熊本県建築住宅センター</v>
          </cell>
          <cell r="B760" t="str">
            <v>指定確認検査機関（知事指定）</v>
          </cell>
          <cell r="C760" t="str">
            <v>熊本県</v>
          </cell>
          <cell r="D760" t="str">
            <v>指定確認検査機関</v>
          </cell>
          <cell r="E760">
            <v>13</v>
          </cell>
          <cell r="F760">
            <v>43</v>
          </cell>
        </row>
        <row r="761">
          <cell r="A761" t="str">
            <v>株式会社熊本建築確認検査機関</v>
          </cell>
          <cell r="B761" t="str">
            <v>指定確認検査機関（知事指定）</v>
          </cell>
          <cell r="C761" t="str">
            <v>熊本県</v>
          </cell>
          <cell r="D761" t="str">
            <v>指定確認検査機関</v>
          </cell>
          <cell r="E761">
            <v>13</v>
          </cell>
          <cell r="F761">
            <v>43</v>
          </cell>
        </row>
        <row r="762">
          <cell r="A762" t="str">
            <v>一般財団法人大分県建築住宅センター</v>
          </cell>
          <cell r="B762" t="str">
            <v>指定確認検査機関（知事指定）</v>
          </cell>
          <cell r="C762" t="str">
            <v>大分県</v>
          </cell>
          <cell r="D762" t="str">
            <v>指定確認検査機関</v>
          </cell>
          <cell r="E762">
            <v>13</v>
          </cell>
          <cell r="F762">
            <v>44</v>
          </cell>
        </row>
        <row r="763">
          <cell r="A763" t="str">
            <v>一般財団法人宮崎県建築住宅センター</v>
          </cell>
          <cell r="B763" t="str">
            <v>指定確認検査機関（知事指定）</v>
          </cell>
          <cell r="C763" t="str">
            <v>宮崎県</v>
          </cell>
          <cell r="D763" t="str">
            <v>指定確認検査機関</v>
          </cell>
          <cell r="E763">
            <v>13</v>
          </cell>
          <cell r="F763">
            <v>45</v>
          </cell>
        </row>
        <row r="764">
          <cell r="A764" t="str">
            <v>公益財団法人鹿児島県住宅・建築総合センター</v>
          </cell>
          <cell r="B764" t="str">
            <v>指定確認検査機関（知事指定）</v>
          </cell>
          <cell r="C764" t="str">
            <v>鹿児島県</v>
          </cell>
          <cell r="D764" t="str">
            <v>指定確認検査機関</v>
          </cell>
          <cell r="E764">
            <v>13</v>
          </cell>
          <cell r="F764">
            <v>46</v>
          </cell>
        </row>
        <row r="765">
          <cell r="A765" t="str">
            <v>沖縄建築確認検査センター株式会社</v>
          </cell>
          <cell r="B765" t="str">
            <v>指定確認検査機関（知事指定）</v>
          </cell>
          <cell r="C765" t="str">
            <v>沖縄県</v>
          </cell>
          <cell r="D765" t="str">
            <v>指定確認検査機関</v>
          </cell>
          <cell r="E765">
            <v>13</v>
          </cell>
          <cell r="F765">
            <v>47</v>
          </cell>
        </row>
        <row r="766">
          <cell r="A766" t="str">
            <v>一般財団法人沖縄県建設技術センター</v>
          </cell>
          <cell r="B766" t="str">
            <v>指定確認検査機関（知事指定）</v>
          </cell>
          <cell r="C766" t="str">
            <v>沖縄県</v>
          </cell>
          <cell r="D766" t="str">
            <v>指定確認検査機関</v>
          </cell>
          <cell r="E766">
            <v>13</v>
          </cell>
          <cell r="F766">
            <v>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7">
          <cell r="B17">
            <v>400</v>
          </cell>
          <cell r="C17">
            <v>400</v>
          </cell>
          <cell r="D17">
            <v>600</v>
          </cell>
          <cell r="E17">
            <v>900</v>
          </cell>
          <cell r="F17">
            <v>1200</v>
          </cell>
          <cell r="G17">
            <v>1500</v>
          </cell>
          <cell r="H17">
            <v>1800</v>
          </cell>
          <cell r="I17">
            <v>2100</v>
          </cell>
          <cell r="J17">
            <v>2400</v>
          </cell>
          <cell r="K17">
            <v>2700</v>
          </cell>
          <cell r="L17">
            <v>3000</v>
          </cell>
        </row>
        <row r="18">
          <cell r="B18">
            <v>400</v>
          </cell>
          <cell r="C18">
            <v>400</v>
          </cell>
          <cell r="D18">
            <v>600</v>
          </cell>
          <cell r="E18">
            <v>900</v>
          </cell>
          <cell r="F18">
            <v>1200</v>
          </cell>
          <cell r="G18">
            <v>1500</v>
          </cell>
          <cell r="H18">
            <v>1800</v>
          </cell>
          <cell r="I18">
            <v>2100</v>
          </cell>
          <cell r="J18">
            <v>2400</v>
          </cell>
          <cell r="K18">
            <v>2700</v>
          </cell>
          <cell r="L18">
            <v>3000</v>
          </cell>
        </row>
        <row r="19">
          <cell r="B19">
            <v>400</v>
          </cell>
          <cell r="C19">
            <v>400</v>
          </cell>
          <cell r="D19">
            <v>600</v>
          </cell>
          <cell r="E19">
            <v>900</v>
          </cell>
          <cell r="F19">
            <v>1200</v>
          </cell>
          <cell r="G19">
            <v>1500</v>
          </cell>
          <cell r="H19">
            <v>1800</v>
          </cell>
          <cell r="I19">
            <v>2100</v>
          </cell>
          <cell r="J19">
            <v>2400</v>
          </cell>
          <cell r="K19">
            <v>2700</v>
          </cell>
          <cell r="L19">
            <v>3000</v>
          </cell>
        </row>
        <row r="20">
          <cell r="B20">
            <v>400</v>
          </cell>
          <cell r="C20">
            <v>400</v>
          </cell>
          <cell r="D20">
            <v>600</v>
          </cell>
          <cell r="E20">
            <v>900</v>
          </cell>
          <cell r="F20">
            <v>1200</v>
          </cell>
          <cell r="G20">
            <v>1500</v>
          </cell>
          <cell r="H20">
            <v>1800</v>
          </cell>
          <cell r="I20">
            <v>2100</v>
          </cell>
          <cell r="J20">
            <v>2400</v>
          </cell>
          <cell r="K20">
            <v>2700</v>
          </cell>
          <cell r="L20">
            <v>3000</v>
          </cell>
        </row>
        <row r="21">
          <cell r="B21">
            <v>50</v>
          </cell>
          <cell r="C21">
            <v>50</v>
          </cell>
          <cell r="D21">
            <v>50</v>
          </cell>
          <cell r="E21">
            <v>100</v>
          </cell>
          <cell r="F21">
            <v>100</v>
          </cell>
          <cell r="G21">
            <v>100</v>
          </cell>
          <cell r="H21">
            <v>100</v>
          </cell>
          <cell r="I21">
            <v>100</v>
          </cell>
          <cell r="J21">
            <v>100</v>
          </cell>
          <cell r="K21">
            <v>100</v>
          </cell>
          <cell r="L21">
            <v>100</v>
          </cell>
        </row>
        <row r="22">
          <cell r="B22">
            <v>250</v>
          </cell>
          <cell r="C22">
            <v>300</v>
          </cell>
          <cell r="D22">
            <v>400</v>
          </cell>
          <cell r="E22">
            <v>500</v>
          </cell>
          <cell r="F22">
            <v>1000</v>
          </cell>
          <cell r="G22">
            <v>1500</v>
          </cell>
          <cell r="H22">
            <v>1500</v>
          </cell>
          <cell r="I22">
            <v>1500</v>
          </cell>
          <cell r="J22">
            <v>1500</v>
          </cell>
          <cell r="K22">
            <v>1500</v>
          </cell>
          <cell r="L22">
            <v>1500</v>
          </cell>
        </row>
        <row r="23">
          <cell r="B23">
            <v>400</v>
          </cell>
          <cell r="C23">
            <v>400</v>
          </cell>
          <cell r="D23">
            <v>500</v>
          </cell>
          <cell r="E23">
            <v>500</v>
          </cell>
          <cell r="F23">
            <v>600</v>
          </cell>
          <cell r="G23">
            <v>600</v>
          </cell>
          <cell r="H23">
            <v>600</v>
          </cell>
          <cell r="I23">
            <v>600</v>
          </cell>
          <cell r="J23">
            <v>800</v>
          </cell>
          <cell r="K23">
            <v>800</v>
          </cell>
          <cell r="L23">
            <v>800</v>
          </cell>
        </row>
        <row r="24">
          <cell r="B24">
            <v>300</v>
          </cell>
          <cell r="C24">
            <v>300</v>
          </cell>
          <cell r="D24">
            <v>400</v>
          </cell>
          <cell r="E24">
            <v>400</v>
          </cell>
          <cell r="F24">
            <v>500</v>
          </cell>
          <cell r="G24">
            <v>500</v>
          </cell>
          <cell r="H24">
            <v>500</v>
          </cell>
          <cell r="I24">
            <v>500</v>
          </cell>
          <cell r="J24">
            <v>500</v>
          </cell>
          <cell r="K24">
            <v>500</v>
          </cell>
          <cell r="L24">
            <v>500</v>
          </cell>
        </row>
        <row r="25">
          <cell r="B25">
            <v>200</v>
          </cell>
          <cell r="C25">
            <v>200</v>
          </cell>
          <cell r="D25">
            <v>300</v>
          </cell>
          <cell r="E25">
            <v>300</v>
          </cell>
          <cell r="F25">
            <v>400</v>
          </cell>
          <cell r="G25">
            <v>400</v>
          </cell>
          <cell r="H25">
            <v>400</v>
          </cell>
          <cell r="I25">
            <v>400</v>
          </cell>
          <cell r="J25">
            <v>400</v>
          </cell>
          <cell r="K25">
            <v>400</v>
          </cell>
          <cell r="L25">
            <v>400</v>
          </cell>
        </row>
        <row r="30">
          <cell r="A30" t="str">
            <v>北海道</v>
          </cell>
          <cell r="B30">
            <v>3250000</v>
          </cell>
        </row>
        <row r="31">
          <cell r="A31" t="str">
            <v>青森県</v>
          </cell>
          <cell r="B31">
            <v>550000</v>
          </cell>
        </row>
        <row r="32">
          <cell r="A32" t="str">
            <v>岩手県</v>
          </cell>
          <cell r="B32">
            <v>550000</v>
          </cell>
        </row>
        <row r="33">
          <cell r="A33" t="str">
            <v>宮城県</v>
          </cell>
          <cell r="B33">
            <v>800000</v>
          </cell>
        </row>
        <row r="34">
          <cell r="A34" t="str">
            <v>秋田県</v>
          </cell>
          <cell r="B34">
            <v>450000</v>
          </cell>
        </row>
        <row r="35">
          <cell r="A35" t="str">
            <v>山形県</v>
          </cell>
          <cell r="B35">
            <v>250000</v>
          </cell>
        </row>
        <row r="36">
          <cell r="A36" t="str">
            <v>福島県</v>
          </cell>
          <cell r="B36">
            <v>900000</v>
          </cell>
        </row>
        <row r="37">
          <cell r="A37" t="str">
            <v>茨城県</v>
          </cell>
          <cell r="B37">
            <v>950000</v>
          </cell>
        </row>
        <row r="38">
          <cell r="A38" t="str">
            <v>栃木県</v>
          </cell>
          <cell r="B38">
            <v>1050000</v>
          </cell>
        </row>
        <row r="39">
          <cell r="A39" t="str">
            <v>群馬県</v>
          </cell>
          <cell r="B39">
            <v>1250000</v>
          </cell>
        </row>
        <row r="40">
          <cell r="A40" t="str">
            <v>埼玉県</v>
          </cell>
          <cell r="B40">
            <v>3000000</v>
          </cell>
        </row>
        <row r="41">
          <cell r="A41" t="str">
            <v>千葉県</v>
          </cell>
          <cell r="B41">
            <v>2250000</v>
          </cell>
        </row>
        <row r="42">
          <cell r="A42" t="str">
            <v>東京都</v>
          </cell>
          <cell r="B42">
            <v>3400000</v>
          </cell>
        </row>
        <row r="43">
          <cell r="A43" t="str">
            <v>神奈川県</v>
          </cell>
          <cell r="B43">
            <v>2800000</v>
          </cell>
        </row>
        <row r="44">
          <cell r="A44" t="str">
            <v>新潟県</v>
          </cell>
          <cell r="B44">
            <v>1050000</v>
          </cell>
        </row>
        <row r="45">
          <cell r="A45" t="str">
            <v>富山県</v>
          </cell>
          <cell r="B45">
            <v>450000</v>
          </cell>
        </row>
        <row r="46">
          <cell r="A46" t="str">
            <v>石川県</v>
          </cell>
          <cell r="B46">
            <v>700000</v>
          </cell>
        </row>
        <row r="47">
          <cell r="A47" t="str">
            <v>福井県</v>
          </cell>
          <cell r="B47">
            <v>150000</v>
          </cell>
        </row>
        <row r="48">
          <cell r="A48" t="str">
            <v>山梨県</v>
          </cell>
          <cell r="B48">
            <v>100000</v>
          </cell>
        </row>
        <row r="49">
          <cell r="A49" t="str">
            <v>長野県</v>
          </cell>
          <cell r="B49">
            <v>650000</v>
          </cell>
        </row>
        <row r="50">
          <cell r="A50" t="str">
            <v>岐阜県</v>
          </cell>
          <cell r="B50">
            <v>650000</v>
          </cell>
        </row>
        <row r="51">
          <cell r="A51" t="str">
            <v>静岡県</v>
          </cell>
          <cell r="B51">
            <v>1850000</v>
          </cell>
        </row>
        <row r="52">
          <cell r="A52" t="str">
            <v>愛知県</v>
          </cell>
          <cell r="B52">
            <v>2250000</v>
          </cell>
        </row>
        <row r="53">
          <cell r="A53" t="str">
            <v>三重県</v>
          </cell>
          <cell r="B53">
            <v>700000</v>
          </cell>
        </row>
        <row r="54">
          <cell r="A54" t="str">
            <v>滋賀県</v>
          </cell>
          <cell r="B54">
            <v>950000</v>
          </cell>
        </row>
        <row r="55">
          <cell r="A55" t="str">
            <v>京都府</v>
          </cell>
          <cell r="B55">
            <v>600000</v>
          </cell>
        </row>
        <row r="56">
          <cell r="A56" t="str">
            <v>大阪府</v>
          </cell>
          <cell r="B56">
            <v>3350000</v>
          </cell>
        </row>
        <row r="57">
          <cell r="A57" t="str">
            <v>兵庫県</v>
          </cell>
          <cell r="B57">
            <v>2450000</v>
          </cell>
        </row>
        <row r="58">
          <cell r="A58" t="str">
            <v>奈良県</v>
          </cell>
          <cell r="B58">
            <v>550000</v>
          </cell>
        </row>
        <row r="59">
          <cell r="A59" t="str">
            <v>和歌山県</v>
          </cell>
          <cell r="B59">
            <v>350000</v>
          </cell>
        </row>
        <row r="60">
          <cell r="A60" t="str">
            <v>鳥取県</v>
          </cell>
          <cell r="B60">
            <v>350000</v>
          </cell>
        </row>
        <row r="61">
          <cell r="A61" t="str">
            <v>島根県</v>
          </cell>
          <cell r="B61">
            <v>350000</v>
          </cell>
        </row>
        <row r="62">
          <cell r="A62" t="str">
            <v>岡山県</v>
          </cell>
          <cell r="B62">
            <v>1350000</v>
          </cell>
        </row>
        <row r="63">
          <cell r="A63" t="str">
            <v>広島県</v>
          </cell>
          <cell r="B63">
            <v>1400000</v>
          </cell>
        </row>
        <row r="64">
          <cell r="A64" t="str">
            <v>山口県</v>
          </cell>
          <cell r="B64">
            <v>850000</v>
          </cell>
        </row>
        <row r="65">
          <cell r="A65" t="str">
            <v>徳島県</v>
          </cell>
          <cell r="B65">
            <v>150000</v>
          </cell>
        </row>
        <row r="66">
          <cell r="A66" t="str">
            <v>香川県</v>
          </cell>
          <cell r="B66">
            <v>350000</v>
          </cell>
        </row>
        <row r="67">
          <cell r="A67" t="str">
            <v>愛媛県</v>
          </cell>
          <cell r="B67">
            <v>700000</v>
          </cell>
        </row>
        <row r="68">
          <cell r="A68" t="str">
            <v>高知県</v>
          </cell>
          <cell r="B68">
            <v>350000</v>
          </cell>
        </row>
        <row r="69">
          <cell r="A69" t="str">
            <v>福岡県</v>
          </cell>
          <cell r="B69">
            <v>1450000</v>
          </cell>
        </row>
        <row r="70">
          <cell r="A70" t="str">
            <v>佐賀県</v>
          </cell>
          <cell r="B70">
            <v>100000</v>
          </cell>
        </row>
        <row r="71">
          <cell r="A71" t="str">
            <v>長崎県</v>
          </cell>
          <cell r="B71">
            <v>700000</v>
          </cell>
        </row>
        <row r="72">
          <cell r="A72" t="str">
            <v>熊本県</v>
          </cell>
          <cell r="B72">
            <v>450000</v>
          </cell>
        </row>
        <row r="73">
          <cell r="A73" t="str">
            <v>大分県</v>
          </cell>
          <cell r="B73">
            <v>850000</v>
          </cell>
        </row>
        <row r="74">
          <cell r="A74" t="str">
            <v>宮崎県</v>
          </cell>
          <cell r="B74">
            <v>650000</v>
          </cell>
        </row>
        <row r="75">
          <cell r="A75" t="str">
            <v>鹿児島県</v>
          </cell>
          <cell r="B75">
            <v>450000</v>
          </cell>
        </row>
        <row r="76">
          <cell r="A76" t="str">
            <v>沖縄県</v>
          </cell>
          <cell r="B76">
            <v>600000</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P-VPN回線敷設（フルサポート）"/>
      <sheetName val="IP-VPN回線敷設（追加実費）"/>
      <sheetName val="IP-VPN回線敷設（再敷設)"/>
      <sheetName val="IP-VPN回線用ルータ再設定"/>
      <sheetName val="IP-VPN回線利用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P-VPN回線敷設（フルサポート）"/>
      <sheetName val="IP-VPN回線敷設（追加実費）"/>
      <sheetName val="IP-VPN回線敷設（再敷設)"/>
      <sheetName val="IP-VPN回線用ルータ再設定"/>
      <sheetName val="IP-VPN回線利用料"/>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0">
    <pageSetUpPr fitToPage="1"/>
  </sheetPr>
  <dimension ref="A1:AX843"/>
  <sheetViews>
    <sheetView showGridLines="0" tabSelected="1" view="pageBreakPreview" topLeftCell="A3" zoomScaleNormal="85" zoomScaleSheetLayoutView="100" workbookViewId="0">
      <selection activeCell="AW60" sqref="AW60"/>
    </sheetView>
  </sheetViews>
  <sheetFormatPr defaultColWidth="2.625" defaultRowHeight="13.5" outlineLevelRow="2" x14ac:dyDescent="0.15"/>
  <cols>
    <col min="1" max="1" width="2.875" style="1" customWidth="1"/>
    <col min="2" max="2" width="5.375" style="1" customWidth="1"/>
    <col min="3" max="4" width="2.625" style="1"/>
    <col min="5" max="5" width="3.5" style="1" bestFit="1" customWidth="1"/>
    <col min="6" max="6" width="6" style="1" bestFit="1" customWidth="1"/>
    <col min="7" max="12" width="2.625" style="1"/>
    <col min="13" max="13" width="3" style="1" bestFit="1" customWidth="1"/>
    <col min="14" max="23" width="2.625" style="1"/>
    <col min="24" max="24" width="2.625" style="1" customWidth="1"/>
    <col min="25" max="25" width="2.625" style="1"/>
    <col min="26" max="32" width="2.625" style="1" customWidth="1"/>
    <col min="33" max="33" width="2.625" style="274"/>
    <col min="34" max="34" width="2.125" style="271" customWidth="1"/>
    <col min="35" max="35" width="3.875" style="206" customWidth="1"/>
    <col min="36" max="36" width="6.875" style="272" customWidth="1"/>
    <col min="37" max="37" width="3.5" style="273" customWidth="1"/>
    <col min="38" max="38" width="7.25" style="271" bestFit="1" customWidth="1"/>
    <col min="39" max="39" width="2.625" style="274"/>
    <col min="40" max="40" width="2.625" style="276"/>
    <col min="41" max="41" width="2.625" style="1"/>
    <col min="42" max="42" width="6.5" style="1" bestFit="1" customWidth="1"/>
    <col min="43" max="48" width="2.625" style="1"/>
    <col min="49" max="49" width="45.5" style="1" customWidth="1"/>
    <col min="50" max="50" width="3.5" style="1" bestFit="1" customWidth="1"/>
    <col min="51" max="16384" width="2.625" style="1"/>
  </cols>
  <sheetData>
    <row r="1" spans="1:47" ht="13.5" customHeight="1" x14ac:dyDescent="0.15">
      <c r="A1" s="617" t="str">
        <f>IF(P16="","令和０年度利用契約用",P16)</f>
        <v>令和０年度利用契約用</v>
      </c>
      <c r="B1" s="618"/>
      <c r="C1" s="618"/>
      <c r="D1" s="618"/>
      <c r="E1" s="618"/>
      <c r="F1" s="618"/>
      <c r="G1" s="618"/>
      <c r="H1" s="618"/>
      <c r="I1" s="618"/>
      <c r="J1" s="618"/>
      <c r="K1" s="618"/>
      <c r="L1" s="618"/>
      <c r="M1" s="430">
        <f>VALUE(MID($A$1,3,1))</f>
        <v>0</v>
      </c>
      <c r="N1" s="204" t="s">
        <v>810</v>
      </c>
      <c r="O1" s="204" t="str">
        <f>MID($A$1,6,1)</f>
        <v>利</v>
      </c>
      <c r="P1" s="202"/>
      <c r="Q1" s="623" t="s">
        <v>186</v>
      </c>
      <c r="R1" s="623" t="str">
        <f>"本シートにより算定した利用料（税抜）は、令和5～６年度の利用契約に適用されます。"</f>
        <v>本シートにより算定した利用料（税抜）は、令和5～６年度の利用契約に適用されます。</v>
      </c>
      <c r="S1" s="623"/>
      <c r="T1" s="623"/>
      <c r="U1" s="623"/>
      <c r="V1" s="623"/>
      <c r="W1" s="623"/>
      <c r="X1" s="623"/>
      <c r="Y1" s="623"/>
      <c r="Z1" s="623"/>
      <c r="AA1" s="623"/>
      <c r="AB1" s="623"/>
      <c r="AC1" s="623"/>
      <c r="AD1" s="623"/>
      <c r="AE1" s="623"/>
      <c r="AF1" s="624"/>
      <c r="AG1" s="278"/>
      <c r="AH1" s="279" t="s">
        <v>49</v>
      </c>
      <c r="AI1" s="280"/>
      <c r="AJ1" s="281"/>
      <c r="AK1" s="282"/>
      <c r="AL1" s="279"/>
      <c r="AM1" s="278"/>
      <c r="AN1" s="278"/>
    </row>
    <row r="2" spans="1:47" ht="13.5" customHeight="1" x14ac:dyDescent="0.15">
      <c r="A2" s="619"/>
      <c r="B2" s="620"/>
      <c r="C2" s="620"/>
      <c r="D2" s="620"/>
      <c r="E2" s="620"/>
      <c r="F2" s="620"/>
      <c r="G2" s="620"/>
      <c r="H2" s="620"/>
      <c r="I2" s="620"/>
      <c r="J2" s="620"/>
      <c r="K2" s="620"/>
      <c r="L2" s="620"/>
      <c r="M2" s="203"/>
      <c r="N2" s="203"/>
      <c r="O2" s="203"/>
      <c r="P2" s="203"/>
      <c r="Q2" s="625"/>
      <c r="R2" s="625"/>
      <c r="S2" s="625"/>
      <c r="T2" s="625"/>
      <c r="U2" s="625"/>
      <c r="V2" s="625"/>
      <c r="W2" s="625"/>
      <c r="X2" s="625"/>
      <c r="Y2" s="625"/>
      <c r="Z2" s="625"/>
      <c r="AA2" s="625"/>
      <c r="AB2" s="625"/>
      <c r="AC2" s="625"/>
      <c r="AD2" s="625"/>
      <c r="AE2" s="625"/>
      <c r="AF2" s="626"/>
      <c r="AG2" s="278"/>
      <c r="AH2" s="279" t="s">
        <v>187</v>
      </c>
      <c r="AI2" s="280">
        <v>1.1000000000000001</v>
      </c>
      <c r="AJ2" s="472">
        <v>39981</v>
      </c>
      <c r="AK2" s="282" t="s">
        <v>188</v>
      </c>
      <c r="AL2" s="279"/>
      <c r="AM2" s="278"/>
      <c r="AN2" s="278"/>
    </row>
    <row r="3" spans="1:47" ht="13.5" customHeight="1" thickBot="1" x14ac:dyDescent="0.2">
      <c r="A3" s="621"/>
      <c r="B3" s="622"/>
      <c r="C3" s="622"/>
      <c r="D3" s="622"/>
      <c r="E3" s="622"/>
      <c r="F3" s="622"/>
      <c r="G3" s="622"/>
      <c r="H3" s="622"/>
      <c r="I3" s="622"/>
      <c r="J3" s="622"/>
      <c r="K3" s="622"/>
      <c r="L3" s="622"/>
      <c r="M3" s="622"/>
      <c r="N3" s="622"/>
      <c r="O3" s="622"/>
      <c r="P3" s="622"/>
      <c r="Q3" s="627"/>
      <c r="R3" s="627"/>
      <c r="S3" s="627"/>
      <c r="T3" s="627"/>
      <c r="U3" s="627"/>
      <c r="V3" s="627"/>
      <c r="W3" s="627"/>
      <c r="X3" s="627"/>
      <c r="Y3" s="627"/>
      <c r="Z3" s="627"/>
      <c r="AA3" s="627"/>
      <c r="AB3" s="627"/>
      <c r="AC3" s="627"/>
      <c r="AD3" s="627"/>
      <c r="AE3" s="627"/>
      <c r="AF3" s="628"/>
      <c r="AG3" s="278"/>
      <c r="AH3" s="279"/>
      <c r="AI3" s="284">
        <v>13</v>
      </c>
      <c r="AJ3" s="472">
        <v>44348</v>
      </c>
      <c r="AK3" s="282" t="s">
        <v>1109</v>
      </c>
      <c r="AL3" s="206"/>
      <c r="AM3" s="278"/>
      <c r="AN3" s="278"/>
    </row>
    <row r="4" spans="1:47" ht="13.5" customHeight="1" x14ac:dyDescent="0.15">
      <c r="A4" s="3"/>
      <c r="B4" s="9"/>
      <c r="C4" s="11"/>
      <c r="D4" s="11"/>
      <c r="E4" s="11"/>
      <c r="F4" s="11"/>
      <c r="G4" s="11"/>
      <c r="H4" s="11"/>
      <c r="I4" s="11"/>
      <c r="J4" s="11"/>
      <c r="K4" s="11"/>
      <c r="L4" s="11"/>
      <c r="M4" s="11"/>
      <c r="N4" s="11"/>
      <c r="O4" s="10"/>
      <c r="P4" s="10"/>
      <c r="Q4" s="10"/>
      <c r="R4" s="10"/>
      <c r="S4" s="630" t="s">
        <v>153</v>
      </c>
      <c r="T4" s="631"/>
      <c r="U4" s="631"/>
      <c r="V4" s="631"/>
      <c r="W4" s="631"/>
      <c r="X4" s="631"/>
      <c r="Y4" s="631"/>
      <c r="Z4" s="631"/>
      <c r="AA4" s="631"/>
      <c r="AB4" s="631"/>
      <c r="AC4" s="631"/>
      <c r="AD4" s="631"/>
      <c r="AE4" s="632">
        <v>13.04</v>
      </c>
      <c r="AF4" s="632"/>
      <c r="AG4" s="278"/>
      <c r="AH4" s="279"/>
      <c r="AI4" s="284">
        <v>13.02</v>
      </c>
      <c r="AJ4" s="472">
        <v>44368</v>
      </c>
      <c r="AK4" s="282" t="s">
        <v>1110</v>
      </c>
      <c r="AL4" s="206"/>
      <c r="AM4" s="278"/>
      <c r="AN4" s="279"/>
    </row>
    <row r="5" spans="1:47" outlineLevel="1" x14ac:dyDescent="0.15">
      <c r="B5" s="633" t="s">
        <v>80</v>
      </c>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278"/>
      <c r="AH5" s="279"/>
      <c r="AI5" s="284">
        <v>13.03</v>
      </c>
      <c r="AJ5" s="472">
        <v>44463</v>
      </c>
      <c r="AK5" s="282" t="s">
        <v>1111</v>
      </c>
      <c r="AL5" s="206"/>
      <c r="AN5" s="278"/>
    </row>
    <row r="6" spans="1:47" outlineLevel="1" x14ac:dyDescent="0.15">
      <c r="B6" s="633"/>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278"/>
      <c r="AH6" s="279"/>
      <c r="AL6" s="280"/>
      <c r="AM6" s="278"/>
      <c r="AN6" s="278"/>
    </row>
    <row r="7" spans="1:47" outlineLevel="1" x14ac:dyDescent="0.15">
      <c r="A7" s="3"/>
      <c r="B7" s="629" t="s">
        <v>763</v>
      </c>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I7" s="401"/>
      <c r="AN7" s="274"/>
    </row>
    <row r="8" spans="1:47" outlineLevel="1" x14ac:dyDescent="0.15">
      <c r="A8" s="3"/>
      <c r="B8" s="629"/>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I8" s="401"/>
      <c r="AN8" s="274"/>
    </row>
    <row r="9" spans="1:47" outlineLevel="1" x14ac:dyDescent="0.15">
      <c r="A9" s="3"/>
      <c r="B9" s="629"/>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I9" s="401"/>
      <c r="AN9" s="274"/>
    </row>
    <row r="10" spans="1:47" ht="13.5" customHeight="1" outlineLevel="1" x14ac:dyDescent="0.15">
      <c r="A10" s="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I10" s="401"/>
      <c r="AN10" s="274"/>
    </row>
    <row r="11" spans="1:47" ht="13.5" customHeight="1" outlineLevel="1" x14ac:dyDescent="0.15">
      <c r="A11" s="3"/>
      <c r="B11" s="707" t="s">
        <v>65</v>
      </c>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I11" s="401"/>
      <c r="AL11" s="206"/>
      <c r="AN11" s="274"/>
    </row>
    <row r="12" spans="1:47" ht="13.5" customHeight="1" outlineLevel="1" x14ac:dyDescent="0.15">
      <c r="A12" s="3"/>
      <c r="B12" s="708" t="s">
        <v>933</v>
      </c>
      <c r="C12" s="708"/>
      <c r="D12" s="708"/>
      <c r="E12" s="708"/>
      <c r="F12" s="708"/>
      <c r="G12" s="708"/>
      <c r="H12" s="708"/>
      <c r="I12" s="708"/>
      <c r="J12" s="708"/>
      <c r="K12" s="708"/>
      <c r="L12" s="708"/>
      <c r="M12" s="708"/>
      <c r="N12" s="708"/>
      <c r="O12" s="708"/>
      <c r="P12" s="708"/>
      <c r="Q12" s="708" t="s">
        <v>1088</v>
      </c>
      <c r="R12" s="708"/>
      <c r="S12" s="708"/>
      <c r="T12" s="708"/>
      <c r="U12" s="708"/>
      <c r="V12" s="708"/>
      <c r="W12" s="708"/>
      <c r="X12" s="708"/>
      <c r="Y12" s="708"/>
      <c r="Z12" s="708"/>
      <c r="AA12" s="708"/>
      <c r="AB12" s="708"/>
      <c r="AC12" s="708"/>
      <c r="AD12" s="708"/>
      <c r="AE12" s="708"/>
      <c r="AF12" s="708"/>
      <c r="AI12" s="401"/>
      <c r="AN12" s="274"/>
    </row>
    <row r="13" spans="1:47" outlineLevel="1" x14ac:dyDescent="0.15">
      <c r="A13" s="3"/>
      <c r="B13" s="708"/>
      <c r="C13" s="708"/>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I13" s="401"/>
      <c r="AM13" s="272"/>
      <c r="AN13" s="271"/>
    </row>
    <row r="14" spans="1:47" ht="13.5" customHeight="1" outlineLevel="1" x14ac:dyDescent="0.15">
      <c r="A14" s="3"/>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I14" s="401"/>
      <c r="AL14" s="206"/>
      <c r="AM14" s="272"/>
      <c r="AN14" s="271"/>
      <c r="AO14" s="274"/>
    </row>
    <row r="15" spans="1:47" ht="13.5" customHeight="1" outlineLevel="1" thickBot="1" x14ac:dyDescent="0.2">
      <c r="A15" s="3"/>
      <c r="B15" s="707" t="s">
        <v>81</v>
      </c>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L15" s="206"/>
      <c r="AM15" s="272"/>
      <c r="AN15" s="271"/>
      <c r="AO15" s="274"/>
    </row>
    <row r="16" spans="1:47" x14ac:dyDescent="0.15">
      <c r="A16" s="3"/>
      <c r="B16" s="741" t="s">
        <v>760</v>
      </c>
      <c r="C16" s="742"/>
      <c r="D16" s="170" t="s">
        <v>761</v>
      </c>
      <c r="E16" s="162"/>
      <c r="F16" s="162"/>
      <c r="G16" s="162"/>
      <c r="H16" s="162"/>
      <c r="I16" s="162"/>
      <c r="J16" s="162"/>
      <c r="K16" s="162"/>
      <c r="L16" s="162"/>
      <c r="M16" s="162"/>
      <c r="N16" s="162"/>
      <c r="O16" s="162"/>
      <c r="P16" s="725"/>
      <c r="Q16" s="726"/>
      <c r="R16" s="726"/>
      <c r="S16" s="726"/>
      <c r="T16" s="726"/>
      <c r="U16" s="726"/>
      <c r="V16" s="726"/>
      <c r="W16" s="726"/>
      <c r="X16" s="726"/>
      <c r="Y16" s="726"/>
      <c r="Z16" s="726"/>
      <c r="AA16" s="726"/>
      <c r="AB16" s="726"/>
      <c r="AC16" s="726"/>
      <c r="AD16" s="726"/>
      <c r="AE16" s="726"/>
      <c r="AF16" s="727"/>
      <c r="AG16" s="431"/>
      <c r="AH16" s="432"/>
      <c r="AI16" s="284">
        <v>13.04</v>
      </c>
      <c r="AJ16" s="283">
        <v>45212</v>
      </c>
      <c r="AK16" s="282" t="s">
        <v>1131</v>
      </c>
      <c r="AL16" s="432"/>
      <c r="AM16" s="433"/>
      <c r="AN16" s="432"/>
      <c r="AO16" s="435"/>
      <c r="AP16" s="435"/>
      <c r="AQ16" s="435"/>
      <c r="AR16" s="435"/>
      <c r="AS16" s="435"/>
      <c r="AT16" s="435"/>
      <c r="AU16" s="435"/>
    </row>
    <row r="17" spans="1:49" ht="13.5" customHeight="1" thickBot="1" x14ac:dyDescent="0.2">
      <c r="A17" s="3"/>
      <c r="B17" s="743"/>
      <c r="C17" s="744"/>
      <c r="D17" s="171" t="s">
        <v>762</v>
      </c>
      <c r="E17" s="163"/>
      <c r="F17" s="163"/>
      <c r="G17" s="163"/>
      <c r="H17" s="163"/>
      <c r="I17" s="163"/>
      <c r="J17" s="163"/>
      <c r="K17" s="163"/>
      <c r="L17" s="163"/>
      <c r="M17" s="163"/>
      <c r="N17" s="163"/>
      <c r="O17" s="163"/>
      <c r="P17" s="728"/>
      <c r="Q17" s="729"/>
      <c r="R17" s="729"/>
      <c r="S17" s="729"/>
      <c r="T17" s="729"/>
      <c r="U17" s="729"/>
      <c r="V17" s="729"/>
      <c r="W17" s="729"/>
      <c r="X17" s="729"/>
      <c r="Y17" s="729"/>
      <c r="Z17" s="729"/>
      <c r="AA17" s="729"/>
      <c r="AB17" s="729"/>
      <c r="AC17" s="729"/>
      <c r="AD17" s="729"/>
      <c r="AE17" s="729"/>
      <c r="AF17" s="730"/>
      <c r="AG17" s="431"/>
      <c r="AH17" s="432"/>
      <c r="AI17" s="436"/>
      <c r="AJ17" s="437"/>
      <c r="AK17" s="438"/>
      <c r="AL17" s="439"/>
      <c r="AM17" s="433"/>
      <c r="AN17" s="432"/>
      <c r="AO17" s="435"/>
      <c r="AP17" s="435"/>
      <c r="AQ17" s="435"/>
      <c r="AR17" s="435"/>
      <c r="AS17" s="435"/>
      <c r="AT17" s="435"/>
      <c r="AU17" s="435"/>
      <c r="AV17" s="274"/>
      <c r="AW17" s="3"/>
    </row>
    <row r="18" spans="1:49" ht="13.5" customHeight="1" outlineLevel="1" thickBot="1" x14ac:dyDescent="0.2">
      <c r="A18" s="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435"/>
      <c r="AH18" s="432"/>
      <c r="AI18" s="440"/>
      <c r="AJ18" s="437"/>
      <c r="AK18" s="438"/>
      <c r="AL18" s="439"/>
      <c r="AM18" s="433"/>
      <c r="AN18" s="432"/>
      <c r="AO18" s="435"/>
      <c r="AP18" s="435"/>
      <c r="AQ18" s="435"/>
      <c r="AR18" s="435"/>
      <c r="AS18" s="435"/>
      <c r="AT18" s="435"/>
      <c r="AU18" s="435"/>
      <c r="AV18" s="274"/>
    </row>
    <row r="19" spans="1:49" x14ac:dyDescent="0.15">
      <c r="A19" s="3"/>
      <c r="B19" s="477" t="s">
        <v>75</v>
      </c>
      <c r="C19" s="478"/>
      <c r="D19" s="170" t="s">
        <v>703</v>
      </c>
      <c r="E19" s="162"/>
      <c r="F19" s="162"/>
      <c r="G19" s="162"/>
      <c r="H19" s="162"/>
      <c r="I19" s="162"/>
      <c r="J19" s="162"/>
      <c r="K19" s="162"/>
      <c r="L19" s="162"/>
      <c r="M19" s="162"/>
      <c r="N19" s="162"/>
      <c r="O19" s="162"/>
      <c r="P19" s="731"/>
      <c r="Q19" s="732"/>
      <c r="R19" s="732"/>
      <c r="S19" s="732"/>
      <c r="T19" s="732"/>
      <c r="U19" s="732"/>
      <c r="V19" s="732"/>
      <c r="W19" s="732"/>
      <c r="X19" s="732"/>
      <c r="Y19" s="732"/>
      <c r="Z19" s="732"/>
      <c r="AA19" s="732"/>
      <c r="AB19" s="732"/>
      <c r="AC19" s="732"/>
      <c r="AD19" s="732"/>
      <c r="AE19" s="732"/>
      <c r="AF19" s="733"/>
      <c r="AG19" s="431"/>
      <c r="AH19" s="432"/>
      <c r="AI19" s="439"/>
      <c r="AJ19" s="433"/>
      <c r="AK19" s="434"/>
      <c r="AL19" s="439"/>
      <c r="AM19" s="433"/>
      <c r="AN19" s="432"/>
      <c r="AO19" s="435"/>
      <c r="AP19" s="435"/>
      <c r="AQ19" s="435"/>
      <c r="AR19" s="435"/>
      <c r="AS19" s="435"/>
      <c r="AT19" s="435"/>
      <c r="AU19" s="435"/>
      <c r="AV19" s="274"/>
    </row>
    <row r="20" spans="1:49" ht="13.5" customHeight="1" thickBot="1" x14ac:dyDescent="0.2">
      <c r="A20" s="3"/>
      <c r="B20" s="479"/>
      <c r="C20" s="480"/>
      <c r="D20" s="171" t="s">
        <v>704</v>
      </c>
      <c r="E20" s="163"/>
      <c r="F20" s="163"/>
      <c r="G20" s="163"/>
      <c r="H20" s="163"/>
      <c r="I20" s="163"/>
      <c r="J20" s="163"/>
      <c r="K20" s="163"/>
      <c r="L20" s="163"/>
      <c r="M20" s="163"/>
      <c r="N20" s="163"/>
      <c r="O20" s="163"/>
      <c r="P20" s="734"/>
      <c r="Q20" s="735"/>
      <c r="R20" s="735"/>
      <c r="S20" s="735"/>
      <c r="T20" s="735"/>
      <c r="U20" s="735"/>
      <c r="V20" s="735"/>
      <c r="W20" s="735"/>
      <c r="X20" s="735"/>
      <c r="Y20" s="735"/>
      <c r="Z20" s="735"/>
      <c r="AA20" s="735"/>
      <c r="AB20" s="735"/>
      <c r="AC20" s="735"/>
      <c r="AD20" s="735"/>
      <c r="AE20" s="735"/>
      <c r="AF20" s="736"/>
      <c r="AG20" s="431"/>
      <c r="AH20" s="432"/>
      <c r="AI20" s="436" t="s">
        <v>721</v>
      </c>
      <c r="AJ20" s="437"/>
      <c r="AK20" s="438"/>
      <c r="AL20" s="439"/>
      <c r="AM20" s="433"/>
      <c r="AN20" s="432"/>
      <c r="AO20" s="435"/>
      <c r="AP20" s="435"/>
      <c r="AQ20" s="435"/>
      <c r="AR20" s="435"/>
      <c r="AS20" s="435"/>
      <c r="AT20" s="435"/>
      <c r="AU20" s="435"/>
      <c r="AV20" s="274"/>
    </row>
    <row r="21" spans="1:49" ht="13.5" customHeight="1" outlineLevel="1" thickBot="1" x14ac:dyDescent="0.2">
      <c r="A21" s="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435"/>
      <c r="AH21" s="432"/>
      <c r="AI21" s="440"/>
      <c r="AJ21" s="437"/>
      <c r="AK21" s="438"/>
      <c r="AL21" s="439"/>
      <c r="AM21" s="433"/>
      <c r="AN21" s="432"/>
      <c r="AO21" s="435"/>
      <c r="AP21" s="435"/>
      <c r="AQ21" s="435"/>
      <c r="AR21" s="435"/>
      <c r="AS21" s="435"/>
      <c r="AT21" s="435"/>
      <c r="AU21" s="435"/>
      <c r="AV21" s="274"/>
    </row>
    <row r="22" spans="1:49" x14ac:dyDescent="0.15">
      <c r="A22" s="3"/>
      <c r="B22" s="737" t="s">
        <v>893</v>
      </c>
      <c r="C22" s="738"/>
      <c r="D22" s="170" t="s">
        <v>690</v>
      </c>
      <c r="E22" s="162"/>
      <c r="F22" s="162"/>
      <c r="G22" s="162"/>
      <c r="H22" s="162"/>
      <c r="I22" s="162"/>
      <c r="J22" s="162"/>
      <c r="K22" s="162"/>
      <c r="L22" s="162"/>
      <c r="M22" s="162"/>
      <c r="N22" s="162"/>
      <c r="O22" s="162"/>
      <c r="P22" s="713"/>
      <c r="Q22" s="714"/>
      <c r="R22" s="714"/>
      <c r="S22" s="714"/>
      <c r="T22" s="714"/>
      <c r="U22" s="714"/>
      <c r="V22" s="714"/>
      <c r="W22" s="714"/>
      <c r="X22" s="714"/>
      <c r="Y22" s="714"/>
      <c r="Z22" s="714"/>
      <c r="AA22" s="714"/>
      <c r="AB22" s="714"/>
      <c r="AC22" s="714"/>
      <c r="AD22" s="714"/>
      <c r="AE22" s="714"/>
      <c r="AF22" s="715"/>
      <c r="AG22" s="431"/>
      <c r="AH22" s="432"/>
      <c r="AI22" s="440" t="s">
        <v>707</v>
      </c>
      <c r="AJ22" s="441" t="str">
        <f>X67</f>
        <v>令和　　年　　月　　日</v>
      </c>
      <c r="AK22" s="438"/>
      <c r="AL22" s="439"/>
      <c r="AM22" s="433"/>
      <c r="AN22" s="432"/>
      <c r="AO22" s="435"/>
      <c r="AP22" s="435"/>
      <c r="AQ22" s="435"/>
      <c r="AR22" s="435"/>
      <c r="AS22" s="435"/>
      <c r="AT22" s="435"/>
      <c r="AU22" s="435"/>
      <c r="AV22" s="274"/>
    </row>
    <row r="23" spans="1:49" ht="13.5" customHeight="1" thickBot="1" x14ac:dyDescent="0.2">
      <c r="A23" s="3"/>
      <c r="B23" s="739"/>
      <c r="C23" s="740"/>
      <c r="D23" s="171"/>
      <c r="E23" s="163"/>
      <c r="F23" s="163"/>
      <c r="G23" s="163"/>
      <c r="H23" s="163"/>
      <c r="I23" s="163"/>
      <c r="J23" s="163"/>
      <c r="K23" s="163"/>
      <c r="L23" s="163"/>
      <c r="M23" s="163"/>
      <c r="N23" s="163"/>
      <c r="O23" s="163"/>
      <c r="P23" s="716"/>
      <c r="Q23" s="717"/>
      <c r="R23" s="717"/>
      <c r="S23" s="717"/>
      <c r="T23" s="717"/>
      <c r="U23" s="717"/>
      <c r="V23" s="717"/>
      <c r="W23" s="717"/>
      <c r="X23" s="717"/>
      <c r="Y23" s="717"/>
      <c r="Z23" s="717"/>
      <c r="AA23" s="717"/>
      <c r="AB23" s="717"/>
      <c r="AC23" s="717"/>
      <c r="AD23" s="717"/>
      <c r="AE23" s="717"/>
      <c r="AF23" s="718"/>
      <c r="AG23" s="431"/>
      <c r="AH23" s="432"/>
      <c r="AI23" s="440" t="s">
        <v>708</v>
      </c>
      <c r="AJ23" s="437" t="str">
        <f>B70</f>
        <v/>
      </c>
      <c r="AK23" s="471"/>
      <c r="AL23" s="439"/>
      <c r="AM23" s="433"/>
      <c r="AN23" s="432"/>
      <c r="AO23" s="435"/>
      <c r="AP23" s="435"/>
      <c r="AQ23" s="435"/>
      <c r="AR23" s="435"/>
      <c r="AS23" s="435"/>
      <c r="AT23" s="435"/>
      <c r="AU23" s="435"/>
      <c r="AV23" s="274"/>
    </row>
    <row r="24" spans="1:49" ht="13.5" customHeight="1" outlineLevel="1" thickBot="1" x14ac:dyDescent="0.2">
      <c r="A24" s="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435"/>
      <c r="AH24" s="432"/>
      <c r="AI24" s="440"/>
      <c r="AJ24" s="437"/>
      <c r="AK24" s="438"/>
      <c r="AL24" s="439"/>
      <c r="AM24" s="433"/>
      <c r="AN24" s="432"/>
      <c r="AO24" s="435"/>
      <c r="AP24" s="435"/>
      <c r="AQ24" s="435"/>
      <c r="AR24" s="435"/>
      <c r="AS24" s="435"/>
      <c r="AT24" s="435"/>
      <c r="AU24" s="435"/>
      <c r="AV24" s="274"/>
    </row>
    <row r="25" spans="1:49" x14ac:dyDescent="0.15">
      <c r="A25" s="3"/>
      <c r="B25" s="122"/>
      <c r="C25" s="122"/>
      <c r="D25" s="709" t="s">
        <v>190</v>
      </c>
      <c r="E25" s="710"/>
      <c r="F25" s="118" t="s">
        <v>691</v>
      </c>
      <c r="G25" s="118"/>
      <c r="H25" s="118"/>
      <c r="I25" s="118"/>
      <c r="J25" s="118"/>
      <c r="K25" s="118"/>
      <c r="L25" s="118"/>
      <c r="M25" s="118"/>
      <c r="N25" s="118"/>
      <c r="O25" s="118"/>
      <c r="P25" s="118"/>
      <c r="Q25" s="118"/>
      <c r="R25" s="118"/>
      <c r="S25" s="118"/>
      <c r="T25" s="118"/>
      <c r="U25" s="118"/>
      <c r="V25" s="118"/>
      <c r="W25" s="118"/>
      <c r="X25" s="118"/>
      <c r="Y25" s="119"/>
      <c r="Z25" s="719" t="str">
        <f>IF(P22="","",VLOOKUP($P$22,org_area,2,0))</f>
        <v/>
      </c>
      <c r="AA25" s="720"/>
      <c r="AB25" s="720"/>
      <c r="AC25" s="720"/>
      <c r="AD25" s="720"/>
      <c r="AE25" s="720"/>
      <c r="AF25" s="721"/>
      <c r="AG25" s="431"/>
      <c r="AH25" s="432"/>
      <c r="AI25" s="440" t="s">
        <v>19</v>
      </c>
      <c r="AJ25" s="442" t="str">
        <f>F73</f>
        <v/>
      </c>
      <c r="AK25" s="438"/>
      <c r="AL25" s="439"/>
      <c r="AM25" s="433"/>
      <c r="AN25" s="432"/>
      <c r="AO25" s="435"/>
      <c r="AP25" s="435"/>
      <c r="AQ25" s="435"/>
      <c r="AR25" s="435"/>
      <c r="AS25" s="435"/>
      <c r="AT25" s="435"/>
      <c r="AU25" s="435"/>
      <c r="AV25" s="274"/>
    </row>
    <row r="26" spans="1:49" ht="13.5" customHeight="1" thickBot="1" x14ac:dyDescent="0.2">
      <c r="A26" s="3"/>
      <c r="B26" s="122"/>
      <c r="C26" s="122"/>
      <c r="D26" s="711"/>
      <c r="E26" s="712"/>
      <c r="F26" s="172" t="s">
        <v>692</v>
      </c>
      <c r="G26" s="120"/>
      <c r="H26" s="120"/>
      <c r="I26" s="120"/>
      <c r="J26" s="120"/>
      <c r="K26" s="120"/>
      <c r="L26" s="120"/>
      <c r="M26" s="120"/>
      <c r="N26" s="120"/>
      <c r="O26" s="120"/>
      <c r="P26" s="120"/>
      <c r="Q26" s="120"/>
      <c r="R26" s="120"/>
      <c r="S26" s="120"/>
      <c r="T26" s="120"/>
      <c r="U26" s="120"/>
      <c r="V26" s="120"/>
      <c r="W26" s="120"/>
      <c r="X26" s="120"/>
      <c r="Y26" s="121"/>
      <c r="Z26" s="722"/>
      <c r="AA26" s="723"/>
      <c r="AB26" s="723"/>
      <c r="AC26" s="723"/>
      <c r="AD26" s="723"/>
      <c r="AE26" s="723"/>
      <c r="AF26" s="724"/>
      <c r="AG26" s="431"/>
      <c r="AH26" s="432"/>
      <c r="AI26" s="440" t="s">
        <v>709</v>
      </c>
      <c r="AJ26" s="443">
        <f>T76</f>
        <v>0</v>
      </c>
      <c r="AK26" s="438" t="s">
        <v>718</v>
      </c>
      <c r="AL26" s="439"/>
      <c r="AM26" s="433"/>
      <c r="AN26" s="432"/>
      <c r="AO26" s="435"/>
      <c r="AP26" s="435"/>
      <c r="AQ26" s="435"/>
      <c r="AR26" s="435"/>
      <c r="AS26" s="435"/>
      <c r="AT26" s="435"/>
      <c r="AU26" s="435"/>
      <c r="AV26" s="274"/>
    </row>
    <row r="27" spans="1:49" ht="13.5" customHeight="1" outlineLevel="1" thickBot="1" x14ac:dyDescent="0.2">
      <c r="A27" s="3"/>
      <c r="B27" s="27"/>
      <c r="C27" s="27"/>
      <c r="D27" s="123" t="s">
        <v>166</v>
      </c>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431"/>
      <c r="AH27" s="432"/>
      <c r="AI27" s="440"/>
      <c r="AJ27" s="444"/>
      <c r="AK27" s="438"/>
      <c r="AL27" s="432"/>
      <c r="AM27" s="435"/>
      <c r="AN27" s="435"/>
      <c r="AO27" s="435"/>
      <c r="AP27" s="435"/>
      <c r="AQ27" s="435"/>
      <c r="AR27" s="435"/>
      <c r="AS27" s="435"/>
      <c r="AT27" s="435"/>
      <c r="AU27" s="435"/>
      <c r="AV27" s="274"/>
    </row>
    <row r="28" spans="1:49" x14ac:dyDescent="0.15">
      <c r="A28" s="3"/>
      <c r="B28" s="122"/>
      <c r="C28" s="122"/>
      <c r="D28" s="745" t="s">
        <v>700</v>
      </c>
      <c r="E28" s="746"/>
      <c r="F28" s="118" t="s">
        <v>693</v>
      </c>
      <c r="G28" s="118"/>
      <c r="H28" s="118"/>
      <c r="I28" s="118"/>
      <c r="J28" s="118"/>
      <c r="K28" s="118"/>
      <c r="L28" s="118"/>
      <c r="M28" s="118"/>
      <c r="N28" s="118"/>
      <c r="O28" s="118"/>
      <c r="P28" s="118"/>
      <c r="Q28" s="118"/>
      <c r="R28" s="118"/>
      <c r="S28" s="118"/>
      <c r="T28" s="118"/>
      <c r="U28" s="118"/>
      <c r="V28" s="118"/>
      <c r="W28" s="118"/>
      <c r="X28" s="118"/>
      <c r="Y28" s="119"/>
      <c r="Z28" s="719" t="str">
        <f>IF(P22="","",VLOOKUP($P$22,org_area,3,0))</f>
        <v/>
      </c>
      <c r="AA28" s="720"/>
      <c r="AB28" s="720"/>
      <c r="AC28" s="720"/>
      <c r="AD28" s="720"/>
      <c r="AE28" s="720"/>
      <c r="AF28" s="721"/>
      <c r="AG28" s="431"/>
      <c r="AH28" s="432"/>
      <c r="AI28" s="440" t="s">
        <v>714</v>
      </c>
      <c r="AJ28" s="443" t="str">
        <f>V122</f>
        <v>対象外</v>
      </c>
      <c r="AK28" s="445" t="str">
        <f>Z122</f>
        <v/>
      </c>
      <c r="AL28" s="432"/>
      <c r="AM28" s="435"/>
      <c r="AN28" s="435"/>
      <c r="AO28" s="435"/>
      <c r="AP28" s="435"/>
      <c r="AQ28" s="435"/>
      <c r="AR28" s="435"/>
      <c r="AS28" s="435"/>
      <c r="AT28" s="435"/>
      <c r="AU28" s="435"/>
      <c r="AV28" s="274"/>
    </row>
    <row r="29" spans="1:49" ht="13.5" customHeight="1" thickBot="1" x14ac:dyDescent="0.2">
      <c r="A29" s="3"/>
      <c r="B29" s="122"/>
      <c r="C29" s="122"/>
      <c r="D29" s="747"/>
      <c r="E29" s="748"/>
      <c r="F29" s="172" t="s">
        <v>692</v>
      </c>
      <c r="G29" s="120"/>
      <c r="H29" s="120"/>
      <c r="I29" s="120"/>
      <c r="J29" s="120"/>
      <c r="K29" s="120"/>
      <c r="L29" s="120"/>
      <c r="M29" s="120"/>
      <c r="N29" s="120"/>
      <c r="O29" s="120"/>
      <c r="P29" s="120"/>
      <c r="Q29" s="120"/>
      <c r="R29" s="120"/>
      <c r="S29" s="120"/>
      <c r="T29" s="120"/>
      <c r="U29" s="120"/>
      <c r="V29" s="120"/>
      <c r="W29" s="120"/>
      <c r="X29" s="120"/>
      <c r="Y29" s="121"/>
      <c r="Z29" s="722"/>
      <c r="AA29" s="723"/>
      <c r="AB29" s="723"/>
      <c r="AC29" s="723"/>
      <c r="AD29" s="723"/>
      <c r="AE29" s="723"/>
      <c r="AF29" s="724"/>
      <c r="AG29" s="431"/>
      <c r="AH29" s="432"/>
      <c r="AI29" s="440" t="s">
        <v>715</v>
      </c>
      <c r="AJ29" s="443" t="str">
        <f>V123</f>
        <v>対象外</v>
      </c>
      <c r="AK29" s="445" t="str">
        <f>Z123</f>
        <v>行政区分＝</v>
      </c>
      <c r="AL29" s="432"/>
      <c r="AM29" s="435"/>
      <c r="AN29" s="435"/>
      <c r="AO29" s="435"/>
      <c r="AP29" s="435"/>
      <c r="AQ29" s="435"/>
      <c r="AR29" s="435"/>
      <c r="AS29" s="435"/>
      <c r="AT29" s="435"/>
      <c r="AU29" s="435"/>
      <c r="AV29" s="274"/>
    </row>
    <row r="30" spans="1:49" ht="13.5" customHeight="1" outlineLevel="1" thickBot="1" x14ac:dyDescent="0.2">
      <c r="A30" s="3"/>
      <c r="B30" s="24"/>
      <c r="C30" s="24"/>
      <c r="D30" s="24"/>
      <c r="E30" s="24"/>
      <c r="F30" s="24"/>
      <c r="G30" s="24"/>
      <c r="H30" s="24"/>
      <c r="I30" s="24"/>
      <c r="J30" s="24"/>
      <c r="K30" s="24"/>
      <c r="L30" s="24"/>
      <c r="M30" s="24"/>
      <c r="N30" s="24"/>
      <c r="O30" s="22"/>
      <c r="P30" s="22"/>
      <c r="Q30" s="22"/>
      <c r="R30" s="22"/>
      <c r="S30" s="22"/>
      <c r="T30" s="22"/>
      <c r="U30" s="22"/>
      <c r="V30" s="23"/>
      <c r="W30" s="23"/>
      <c r="X30" s="23"/>
      <c r="Y30" s="23"/>
      <c r="Z30" s="23"/>
      <c r="AA30" s="23"/>
      <c r="AB30" s="23"/>
      <c r="AC30" s="23"/>
      <c r="AD30" s="23"/>
      <c r="AE30" s="23"/>
      <c r="AF30" s="23"/>
      <c r="AG30" s="431"/>
      <c r="AH30" s="432"/>
      <c r="AI30" s="440"/>
      <c r="AJ30" s="443"/>
      <c r="AK30" s="445"/>
      <c r="AL30" s="432"/>
      <c r="AM30" s="435"/>
      <c r="AN30" s="435"/>
      <c r="AO30" s="435"/>
      <c r="AP30" s="435"/>
      <c r="AQ30" s="435"/>
      <c r="AR30" s="435"/>
      <c r="AS30" s="435"/>
      <c r="AT30" s="435"/>
      <c r="AU30" s="435"/>
      <c r="AV30" s="274"/>
    </row>
    <row r="31" spans="1:49" ht="14.25" customHeight="1" x14ac:dyDescent="0.15">
      <c r="A31" s="3"/>
      <c r="B31" s="477" t="s">
        <v>891</v>
      </c>
      <c r="C31" s="478"/>
      <c r="D31" s="503" t="str">
        <f>IF(
AND($M$1=5,$O$1="新"),"令和３年度の確認件数を入力してください。",
IF(
AND($M$1=6,$O$1="新"),"令和４年度の確認件数を入力してください。",
IF(
$O$1="継","平成29年度の確認件数を入力してください。",
"新規利用の場合は利用開始年度の２年度前、継続利用の場合は平成29年度の確認件数を入力してください。")
))</f>
        <v>新規利用の場合は利用開始年度の２年度前、継続利用の場合は平成29年度の確認件数を入力してください。</v>
      </c>
      <c r="E31" s="503"/>
      <c r="F31" s="503"/>
      <c r="G31" s="503"/>
      <c r="H31" s="503"/>
      <c r="I31" s="503"/>
      <c r="J31" s="503"/>
      <c r="K31" s="503"/>
      <c r="L31" s="503"/>
      <c r="M31" s="503"/>
      <c r="N31" s="503"/>
      <c r="O31" s="503"/>
      <c r="P31" s="503"/>
      <c r="Q31" s="503"/>
      <c r="R31" s="503"/>
      <c r="S31" s="503"/>
      <c r="T31" s="503"/>
      <c r="U31" s="503"/>
      <c r="V31" s="503"/>
      <c r="W31" s="503"/>
      <c r="X31" s="503"/>
      <c r="Y31" s="639"/>
      <c r="Z31" s="643"/>
      <c r="AA31" s="644"/>
      <c r="AB31" s="644"/>
      <c r="AC31" s="644"/>
      <c r="AD31" s="644"/>
      <c r="AE31" s="644"/>
      <c r="AF31" s="645"/>
      <c r="AG31" s="431"/>
      <c r="AH31" s="432"/>
      <c r="AI31" s="440" t="s">
        <v>716</v>
      </c>
      <c r="AJ31" s="443" t="str">
        <f>V124</f>
        <v>対象外</v>
      </c>
      <c r="AK31" s="445" t="str">
        <f>"┗" &amp; Z124</f>
        <v>┗    件数区分＝</v>
      </c>
      <c r="AL31" s="432"/>
      <c r="AM31" s="435"/>
      <c r="AN31" s="435"/>
      <c r="AO31" s="435"/>
      <c r="AP31" s="435"/>
      <c r="AQ31" s="435"/>
      <c r="AR31" s="435"/>
      <c r="AS31" s="435"/>
      <c r="AT31" s="435"/>
      <c r="AU31" s="435"/>
      <c r="AV31" s="274"/>
    </row>
    <row r="32" spans="1:49" ht="13.5" customHeight="1" thickBot="1" x14ac:dyDescent="0.2">
      <c r="A32" s="3"/>
      <c r="B32" s="479"/>
      <c r="C32" s="480"/>
      <c r="D32" s="641"/>
      <c r="E32" s="641"/>
      <c r="F32" s="641"/>
      <c r="G32" s="641"/>
      <c r="H32" s="641"/>
      <c r="I32" s="641"/>
      <c r="J32" s="641"/>
      <c r="K32" s="641"/>
      <c r="L32" s="641"/>
      <c r="M32" s="641"/>
      <c r="N32" s="641"/>
      <c r="O32" s="641"/>
      <c r="P32" s="641"/>
      <c r="Q32" s="641"/>
      <c r="R32" s="641"/>
      <c r="S32" s="641"/>
      <c r="T32" s="641"/>
      <c r="U32" s="641"/>
      <c r="V32" s="641"/>
      <c r="W32" s="641"/>
      <c r="X32" s="641"/>
      <c r="Y32" s="642"/>
      <c r="Z32" s="646"/>
      <c r="AA32" s="647"/>
      <c r="AB32" s="647"/>
      <c r="AC32" s="647"/>
      <c r="AD32" s="647"/>
      <c r="AE32" s="647"/>
      <c r="AF32" s="648"/>
      <c r="AG32" s="431"/>
      <c r="AH32" s="432"/>
      <c r="AI32" s="440" t="s">
        <v>717</v>
      </c>
      <c r="AJ32" s="443" t="str">
        <f>V125</f>
        <v>対象外</v>
      </c>
      <c r="AK32" s="445" t="s">
        <v>719</v>
      </c>
      <c r="AL32" s="432"/>
      <c r="AM32" s="435"/>
      <c r="AN32" s="435"/>
      <c r="AO32" s="435"/>
      <c r="AP32" s="435"/>
      <c r="AQ32" s="435"/>
      <c r="AR32" s="435"/>
      <c r="AS32" s="435"/>
      <c r="AT32" s="435"/>
      <c r="AU32" s="435"/>
      <c r="AV32" s="274"/>
    </row>
    <row r="33" spans="1:48" ht="13.5" customHeight="1" outlineLevel="1" x14ac:dyDescent="0.15">
      <c r="A33" s="3"/>
      <c r="B33" s="27"/>
      <c r="C33" s="27"/>
      <c r="D33" s="491" t="s">
        <v>764</v>
      </c>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31"/>
      <c r="AH33" s="432"/>
      <c r="AI33" s="440"/>
      <c r="AJ33" s="443"/>
      <c r="AK33" s="438"/>
      <c r="AL33" s="432"/>
      <c r="AM33" s="435"/>
      <c r="AN33" s="435"/>
      <c r="AO33" s="435"/>
      <c r="AP33" s="435"/>
      <c r="AQ33" s="435"/>
      <c r="AR33" s="435"/>
      <c r="AS33" s="435"/>
      <c r="AT33" s="435"/>
      <c r="AU33" s="435"/>
      <c r="AV33" s="274"/>
    </row>
    <row r="34" spans="1:48" ht="13.5" customHeight="1" outlineLevel="1" x14ac:dyDescent="0.15">
      <c r="A34" s="3"/>
      <c r="B34" s="27"/>
      <c r="C34" s="27"/>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31"/>
      <c r="AH34" s="432"/>
      <c r="AI34" s="440"/>
      <c r="AJ34" s="443"/>
      <c r="AK34" s="438"/>
      <c r="AL34" s="432"/>
      <c r="AM34" s="435"/>
      <c r="AN34" s="435"/>
      <c r="AO34" s="435"/>
      <c r="AP34" s="435"/>
      <c r="AQ34" s="435"/>
      <c r="AR34" s="435"/>
      <c r="AS34" s="435"/>
      <c r="AT34" s="435"/>
      <c r="AU34" s="435"/>
      <c r="AV34" s="274"/>
    </row>
    <row r="35" spans="1:48" ht="20.25" customHeight="1" outlineLevel="1" thickBot="1" x14ac:dyDescent="0.2">
      <c r="A35" s="3"/>
      <c r="B35" s="27"/>
      <c r="C35" s="27"/>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31"/>
      <c r="AH35" s="432"/>
      <c r="AI35" s="440"/>
      <c r="AJ35" s="443"/>
      <c r="AK35" s="438"/>
      <c r="AL35" s="432"/>
      <c r="AM35" s="435"/>
      <c r="AN35" s="435"/>
      <c r="AO35" s="435"/>
      <c r="AP35" s="435"/>
      <c r="AQ35" s="435"/>
      <c r="AR35" s="435"/>
      <c r="AS35" s="435"/>
      <c r="AT35" s="435"/>
      <c r="AU35" s="435"/>
      <c r="AV35" s="274"/>
    </row>
    <row r="36" spans="1:48" ht="14.25" customHeight="1" x14ac:dyDescent="0.15">
      <c r="A36" s="21"/>
      <c r="B36" s="29"/>
      <c r="D36" s="634" t="s">
        <v>701</v>
      </c>
      <c r="E36" s="635"/>
      <c r="F36" s="638" t="s">
        <v>822</v>
      </c>
      <c r="G36" s="503"/>
      <c r="H36" s="503"/>
      <c r="I36" s="503"/>
      <c r="J36" s="503"/>
      <c r="K36" s="503"/>
      <c r="L36" s="503"/>
      <c r="M36" s="503"/>
      <c r="N36" s="503"/>
      <c r="O36" s="503"/>
      <c r="P36" s="503"/>
      <c r="Q36" s="503"/>
      <c r="R36" s="503"/>
      <c r="S36" s="503"/>
      <c r="T36" s="503"/>
      <c r="U36" s="503"/>
      <c r="V36" s="503"/>
      <c r="W36" s="503"/>
      <c r="X36" s="503"/>
      <c r="Y36" s="639"/>
      <c r="Z36" s="643"/>
      <c r="AA36" s="644"/>
      <c r="AB36" s="644"/>
      <c r="AC36" s="644"/>
      <c r="AD36" s="644"/>
      <c r="AE36" s="644"/>
      <c r="AF36" s="645"/>
      <c r="AG36" s="446"/>
      <c r="AH36" s="432"/>
      <c r="AI36" s="440" t="s">
        <v>710</v>
      </c>
      <c r="AJ36" s="443">
        <f>V126</f>
        <v>0</v>
      </c>
      <c r="AK36" s="445" t="str">
        <f>Z126</f>
        <v>指定機関用単価</v>
      </c>
      <c r="AL36" s="432"/>
      <c r="AM36" s="435"/>
      <c r="AN36" s="435"/>
      <c r="AO36" s="435"/>
      <c r="AP36" s="435"/>
      <c r="AQ36" s="435"/>
      <c r="AR36" s="435"/>
      <c r="AS36" s="435"/>
      <c r="AT36" s="435"/>
      <c r="AU36" s="435"/>
      <c r="AV36" s="274"/>
    </row>
    <row r="37" spans="1:48" ht="13.5" customHeight="1" thickBot="1" x14ac:dyDescent="0.2">
      <c r="A37" s="21"/>
      <c r="B37" s="28"/>
      <c r="C37" s="28"/>
      <c r="D37" s="636"/>
      <c r="E37" s="637"/>
      <c r="F37" s="640"/>
      <c r="G37" s="641"/>
      <c r="H37" s="641"/>
      <c r="I37" s="641"/>
      <c r="J37" s="641"/>
      <c r="K37" s="641"/>
      <c r="L37" s="641"/>
      <c r="M37" s="641"/>
      <c r="N37" s="641"/>
      <c r="O37" s="641"/>
      <c r="P37" s="641"/>
      <c r="Q37" s="641"/>
      <c r="R37" s="641"/>
      <c r="S37" s="641"/>
      <c r="T37" s="641"/>
      <c r="U37" s="641"/>
      <c r="V37" s="641"/>
      <c r="W37" s="641"/>
      <c r="X37" s="641"/>
      <c r="Y37" s="642"/>
      <c r="Z37" s="646"/>
      <c r="AA37" s="647"/>
      <c r="AB37" s="647"/>
      <c r="AC37" s="647"/>
      <c r="AD37" s="647"/>
      <c r="AE37" s="647"/>
      <c r="AF37" s="648"/>
      <c r="AG37" s="446"/>
      <c r="AH37" s="432"/>
      <c r="AI37" s="440" t="s">
        <v>710</v>
      </c>
      <c r="AJ37" s="443">
        <f>V127</f>
        <v>0</v>
      </c>
      <c r="AK37" s="445" t="str">
        <f>Z127</f>
        <v>令和6年度までは無償</v>
      </c>
      <c r="AL37" s="432"/>
      <c r="AM37" s="435"/>
      <c r="AN37" s="435"/>
      <c r="AO37" s="435"/>
      <c r="AP37" s="435"/>
      <c r="AQ37" s="435"/>
      <c r="AR37" s="435"/>
      <c r="AS37" s="435"/>
      <c r="AT37" s="435"/>
      <c r="AU37" s="435"/>
      <c r="AV37" s="274"/>
    </row>
    <row r="38" spans="1:48" ht="13.5" customHeight="1" outlineLevel="1" x14ac:dyDescent="0.15">
      <c r="A38" s="3"/>
      <c r="B38" s="27"/>
      <c r="C38" s="27"/>
      <c r="D38" s="491" t="s">
        <v>191</v>
      </c>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31"/>
      <c r="AH38" s="432"/>
      <c r="AI38" s="440"/>
      <c r="AJ38" s="443"/>
      <c r="AK38" s="438"/>
      <c r="AL38" s="432"/>
      <c r="AM38" s="435"/>
      <c r="AN38" s="435"/>
      <c r="AO38" s="435"/>
      <c r="AP38" s="435"/>
      <c r="AQ38" s="435"/>
      <c r="AR38" s="435"/>
      <c r="AS38" s="435"/>
      <c r="AT38" s="435"/>
      <c r="AU38" s="435"/>
      <c r="AV38" s="274"/>
    </row>
    <row r="39" spans="1:48" ht="13.5" customHeight="1" outlineLevel="1" x14ac:dyDescent="0.15">
      <c r="A39" s="3"/>
      <c r="B39" s="27"/>
      <c r="C39" s="27"/>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31"/>
      <c r="AH39" s="432"/>
      <c r="AI39" s="440"/>
      <c r="AJ39" s="443"/>
      <c r="AK39" s="438"/>
      <c r="AL39" s="432"/>
      <c r="AM39" s="435"/>
      <c r="AN39" s="435"/>
      <c r="AO39" s="435"/>
      <c r="AP39" s="435"/>
      <c r="AQ39" s="435"/>
      <c r="AR39" s="435"/>
      <c r="AS39" s="435"/>
      <c r="AT39" s="435"/>
      <c r="AU39" s="435"/>
      <c r="AV39" s="274"/>
    </row>
    <row r="40" spans="1:48" ht="14.25" outlineLevel="1" thickBot="1" x14ac:dyDescent="0.2">
      <c r="A40" s="21"/>
      <c r="B40" s="25"/>
      <c r="C40" s="25"/>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46"/>
      <c r="AH40" s="432"/>
      <c r="AI40" s="440"/>
      <c r="AJ40" s="443"/>
      <c r="AK40" s="438"/>
      <c r="AL40" s="432"/>
      <c r="AM40" s="435"/>
      <c r="AN40" s="435"/>
      <c r="AO40" s="435"/>
      <c r="AP40" s="435"/>
      <c r="AQ40" s="435"/>
      <c r="AR40" s="435"/>
      <c r="AS40" s="435"/>
      <c r="AT40" s="435"/>
      <c r="AU40" s="435"/>
      <c r="AV40" s="274"/>
    </row>
    <row r="41" spans="1:48" ht="14.25" customHeight="1" x14ac:dyDescent="0.15">
      <c r="A41" s="21"/>
      <c r="B41" s="29"/>
      <c r="D41" s="634" t="s">
        <v>874</v>
      </c>
      <c r="E41" s="635"/>
      <c r="F41" s="638" t="s">
        <v>875</v>
      </c>
      <c r="G41" s="503"/>
      <c r="H41" s="503"/>
      <c r="I41" s="503"/>
      <c r="J41" s="503"/>
      <c r="K41" s="503"/>
      <c r="L41" s="503"/>
      <c r="M41" s="503"/>
      <c r="N41" s="503"/>
      <c r="O41" s="503"/>
      <c r="P41" s="503"/>
      <c r="Q41" s="503"/>
      <c r="R41" s="503"/>
      <c r="S41" s="503"/>
      <c r="T41" s="503"/>
      <c r="U41" s="503"/>
      <c r="V41" s="503"/>
      <c r="W41" s="503"/>
      <c r="X41" s="503"/>
      <c r="Y41" s="639"/>
      <c r="Z41" s="643"/>
      <c r="AA41" s="644"/>
      <c r="AB41" s="644"/>
      <c r="AC41" s="644"/>
      <c r="AD41" s="644"/>
      <c r="AE41" s="644"/>
      <c r="AF41" s="645"/>
      <c r="AG41" s="446"/>
      <c r="AH41" s="432"/>
      <c r="AI41" s="440"/>
      <c r="AJ41" s="443"/>
      <c r="AK41" s="445"/>
      <c r="AL41" s="432"/>
      <c r="AM41" s="435"/>
      <c r="AN41" s="435"/>
      <c r="AO41" s="435"/>
      <c r="AP41" s="435"/>
      <c r="AQ41" s="435"/>
      <c r="AR41" s="435"/>
      <c r="AS41" s="435"/>
      <c r="AT41" s="435"/>
      <c r="AU41" s="435"/>
      <c r="AV41" s="274"/>
    </row>
    <row r="42" spans="1:48" ht="13.5" customHeight="1" thickBot="1" x14ac:dyDescent="0.2">
      <c r="A42" s="21"/>
      <c r="B42" s="28"/>
      <c r="C42" s="28"/>
      <c r="D42" s="636"/>
      <c r="E42" s="637"/>
      <c r="F42" s="640"/>
      <c r="G42" s="641"/>
      <c r="H42" s="641"/>
      <c r="I42" s="641"/>
      <c r="J42" s="641"/>
      <c r="K42" s="641"/>
      <c r="L42" s="641"/>
      <c r="M42" s="641"/>
      <c r="N42" s="641"/>
      <c r="O42" s="641"/>
      <c r="P42" s="641"/>
      <c r="Q42" s="641"/>
      <c r="R42" s="641"/>
      <c r="S42" s="641"/>
      <c r="T42" s="641"/>
      <c r="U42" s="641"/>
      <c r="V42" s="641"/>
      <c r="W42" s="641"/>
      <c r="X42" s="641"/>
      <c r="Y42" s="642"/>
      <c r="Z42" s="646"/>
      <c r="AA42" s="647"/>
      <c r="AB42" s="647"/>
      <c r="AC42" s="647"/>
      <c r="AD42" s="647"/>
      <c r="AE42" s="647"/>
      <c r="AF42" s="648"/>
      <c r="AG42" s="446"/>
      <c r="AH42" s="432"/>
      <c r="AI42" s="440"/>
      <c r="AJ42" s="443"/>
      <c r="AK42" s="445"/>
      <c r="AL42" s="432"/>
      <c r="AM42" s="435"/>
      <c r="AN42" s="435"/>
      <c r="AO42" s="435"/>
      <c r="AP42" s="435"/>
      <c r="AQ42" s="435"/>
      <c r="AR42" s="435"/>
      <c r="AS42" s="435"/>
      <c r="AT42" s="435"/>
      <c r="AU42" s="435"/>
      <c r="AV42" s="274"/>
    </row>
    <row r="43" spans="1:48" ht="13.5" customHeight="1" outlineLevel="1" x14ac:dyDescent="0.15">
      <c r="A43" s="3"/>
      <c r="B43" s="27"/>
      <c r="C43" s="27"/>
      <c r="D43" s="491" t="s">
        <v>896</v>
      </c>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31"/>
      <c r="AH43" s="432"/>
      <c r="AI43" s="440"/>
      <c r="AJ43" s="443"/>
      <c r="AK43" s="438"/>
      <c r="AL43" s="432"/>
      <c r="AM43" s="435"/>
      <c r="AN43" s="435"/>
      <c r="AO43" s="435"/>
      <c r="AP43" s="435"/>
      <c r="AQ43" s="435"/>
      <c r="AR43" s="435"/>
      <c r="AS43" s="435"/>
      <c r="AT43" s="435"/>
      <c r="AU43" s="435"/>
      <c r="AV43" s="274"/>
    </row>
    <row r="44" spans="1:48" ht="13.5" customHeight="1" outlineLevel="1" x14ac:dyDescent="0.15">
      <c r="A44" s="3"/>
      <c r="B44" s="27"/>
      <c r="C44" s="27"/>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31"/>
      <c r="AH44" s="432"/>
      <c r="AI44" s="440"/>
      <c r="AJ44" s="443"/>
      <c r="AK44" s="438"/>
      <c r="AL44" s="432"/>
      <c r="AM44" s="435"/>
      <c r="AN44" s="435"/>
      <c r="AO44" s="435"/>
      <c r="AP44" s="435"/>
      <c r="AQ44" s="435"/>
      <c r="AR44" s="435"/>
      <c r="AS44" s="435"/>
      <c r="AT44" s="435"/>
      <c r="AU44" s="435"/>
      <c r="AV44" s="274"/>
    </row>
    <row r="45" spans="1:48" ht="20.25" customHeight="1" outlineLevel="1" thickBot="1" x14ac:dyDescent="0.2">
      <c r="A45" s="21"/>
      <c r="B45" s="25"/>
      <c r="C45" s="25"/>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46"/>
      <c r="AH45" s="432"/>
      <c r="AI45" s="440"/>
      <c r="AJ45" s="443"/>
      <c r="AK45" s="438"/>
      <c r="AL45" s="432"/>
      <c r="AM45" s="435"/>
      <c r="AN45" s="435"/>
      <c r="AO45" s="435"/>
      <c r="AP45" s="435"/>
      <c r="AQ45" s="435"/>
      <c r="AR45" s="435"/>
      <c r="AS45" s="435"/>
      <c r="AT45" s="435"/>
      <c r="AU45" s="435"/>
      <c r="AV45" s="274"/>
    </row>
    <row r="46" spans="1:48" ht="14.25" customHeight="1" x14ac:dyDescent="0.15">
      <c r="A46" s="3"/>
      <c r="B46" s="477" t="s">
        <v>123</v>
      </c>
      <c r="C46" s="478"/>
      <c r="D46" s="481" t="s">
        <v>66</v>
      </c>
      <c r="E46" s="481"/>
      <c r="F46" s="481"/>
      <c r="G46" s="481"/>
      <c r="H46" s="481"/>
      <c r="I46" s="481"/>
      <c r="J46" s="481"/>
      <c r="K46" s="481"/>
      <c r="L46" s="481"/>
      <c r="M46" s="481"/>
      <c r="N46" s="481"/>
      <c r="O46" s="481"/>
      <c r="P46" s="481"/>
      <c r="Q46" s="481"/>
      <c r="R46" s="481"/>
      <c r="S46" s="481"/>
      <c r="T46" s="481"/>
      <c r="U46" s="481"/>
      <c r="V46" s="481"/>
      <c r="W46" s="481"/>
      <c r="X46" s="481"/>
      <c r="Y46" s="482"/>
      <c r="Z46" s="649"/>
      <c r="AA46" s="650"/>
      <c r="AB46" s="650"/>
      <c r="AC46" s="650"/>
      <c r="AD46" s="650"/>
      <c r="AE46" s="650"/>
      <c r="AF46" s="651"/>
      <c r="AG46" s="431"/>
      <c r="AH46" s="432"/>
      <c r="AI46" s="440" t="s">
        <v>712</v>
      </c>
      <c r="AJ46" s="443">
        <f>V128</f>
        <v>0</v>
      </c>
      <c r="AK46" s="445">
        <f>Z128</f>
        <v>0</v>
      </c>
      <c r="AL46" s="432"/>
      <c r="AM46" s="435"/>
      <c r="AN46" s="435"/>
      <c r="AO46" s="435"/>
      <c r="AP46" s="435"/>
      <c r="AQ46" s="435"/>
      <c r="AR46" s="435"/>
      <c r="AS46" s="435"/>
      <c r="AT46" s="435"/>
      <c r="AU46" s="435"/>
      <c r="AV46" s="274"/>
    </row>
    <row r="47" spans="1:48" ht="13.5" customHeight="1" thickBot="1" x14ac:dyDescent="0.2">
      <c r="A47" s="3"/>
      <c r="B47" s="479"/>
      <c r="C47" s="480"/>
      <c r="D47" s="483"/>
      <c r="E47" s="483"/>
      <c r="F47" s="483"/>
      <c r="G47" s="483"/>
      <c r="H47" s="483"/>
      <c r="I47" s="483"/>
      <c r="J47" s="483"/>
      <c r="K47" s="483"/>
      <c r="L47" s="483"/>
      <c r="M47" s="483"/>
      <c r="N47" s="483"/>
      <c r="O47" s="483"/>
      <c r="P47" s="483"/>
      <c r="Q47" s="483"/>
      <c r="R47" s="483"/>
      <c r="S47" s="483"/>
      <c r="T47" s="483"/>
      <c r="U47" s="483"/>
      <c r="V47" s="483"/>
      <c r="W47" s="483"/>
      <c r="X47" s="483"/>
      <c r="Y47" s="484"/>
      <c r="Z47" s="652"/>
      <c r="AA47" s="653"/>
      <c r="AB47" s="653"/>
      <c r="AC47" s="653"/>
      <c r="AD47" s="653"/>
      <c r="AE47" s="653"/>
      <c r="AF47" s="654"/>
      <c r="AG47" s="431"/>
      <c r="AH47" s="432"/>
      <c r="AI47" s="440" t="s">
        <v>711</v>
      </c>
      <c r="AJ47" s="443" t="str">
        <f>V131</f>
        <v>対象外</v>
      </c>
      <c r="AK47" s="445" t="str">
        <f>Z131</f>
        <v>都道府県のみ</v>
      </c>
      <c r="AL47" s="432"/>
      <c r="AM47" s="435"/>
      <c r="AN47" s="435"/>
      <c r="AO47" s="435"/>
      <c r="AP47" s="435"/>
      <c r="AQ47" s="435"/>
      <c r="AR47" s="435"/>
      <c r="AS47" s="435"/>
      <c r="AT47" s="435"/>
      <c r="AU47" s="435"/>
      <c r="AV47" s="274"/>
    </row>
    <row r="48" spans="1:48" ht="13.5" customHeight="1" outlineLevel="1" thickBot="1" x14ac:dyDescent="0.2">
      <c r="A48" s="3"/>
      <c r="B48" s="27"/>
      <c r="C48" s="27"/>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31"/>
      <c r="AH48" s="432"/>
      <c r="AI48" s="440"/>
      <c r="AJ48" s="443"/>
      <c r="AK48" s="438"/>
      <c r="AL48" s="432"/>
      <c r="AM48" s="435"/>
      <c r="AN48" s="435"/>
      <c r="AO48" s="435"/>
      <c r="AP48" s="435"/>
      <c r="AQ48" s="435"/>
      <c r="AR48" s="435"/>
      <c r="AS48" s="435"/>
      <c r="AT48" s="435"/>
      <c r="AU48" s="435"/>
      <c r="AV48" s="274"/>
    </row>
    <row r="49" spans="1:50" ht="14.25" customHeight="1" x14ac:dyDescent="0.15">
      <c r="A49" s="3"/>
      <c r="B49" s="477" t="s">
        <v>705</v>
      </c>
      <c r="C49" s="478"/>
      <c r="D49" s="481" t="s">
        <v>706</v>
      </c>
      <c r="E49" s="481"/>
      <c r="F49" s="481"/>
      <c r="G49" s="481"/>
      <c r="H49" s="481"/>
      <c r="I49" s="481"/>
      <c r="J49" s="481"/>
      <c r="K49" s="481"/>
      <c r="L49" s="481"/>
      <c r="M49" s="481"/>
      <c r="N49" s="481"/>
      <c r="O49" s="481"/>
      <c r="P49" s="481"/>
      <c r="Q49" s="481"/>
      <c r="R49" s="481"/>
      <c r="S49" s="481"/>
      <c r="T49" s="481"/>
      <c r="U49" s="481"/>
      <c r="V49" s="481"/>
      <c r="W49" s="481"/>
      <c r="X49" s="481"/>
      <c r="Y49" s="482"/>
      <c r="Z49" s="649"/>
      <c r="AA49" s="650"/>
      <c r="AB49" s="650"/>
      <c r="AC49" s="650"/>
      <c r="AD49" s="650"/>
      <c r="AE49" s="650"/>
      <c r="AF49" s="651"/>
      <c r="AG49" s="431"/>
      <c r="AH49" s="432"/>
      <c r="AI49" s="440" t="s">
        <v>713</v>
      </c>
      <c r="AJ49" s="443" t="str">
        <f>V132</f>
        <v>対象外</v>
      </c>
      <c r="AK49" s="445" t="s">
        <v>720</v>
      </c>
      <c r="AL49" s="432"/>
      <c r="AM49" s="435"/>
      <c r="AN49" s="435"/>
      <c r="AO49" s="435"/>
      <c r="AP49" s="435"/>
      <c r="AQ49" s="435"/>
      <c r="AR49" s="435"/>
      <c r="AS49" s="435"/>
      <c r="AT49" s="435"/>
      <c r="AU49" s="435"/>
      <c r="AV49" s="274"/>
    </row>
    <row r="50" spans="1:50" ht="13.5" customHeight="1" thickBot="1" x14ac:dyDescent="0.2">
      <c r="A50" s="3"/>
      <c r="B50" s="479"/>
      <c r="C50" s="480"/>
      <c r="D50" s="483"/>
      <c r="E50" s="483"/>
      <c r="F50" s="483"/>
      <c r="G50" s="483"/>
      <c r="H50" s="483"/>
      <c r="I50" s="483"/>
      <c r="J50" s="483"/>
      <c r="K50" s="483"/>
      <c r="L50" s="483"/>
      <c r="M50" s="483"/>
      <c r="N50" s="483"/>
      <c r="O50" s="483"/>
      <c r="P50" s="483"/>
      <c r="Q50" s="483"/>
      <c r="R50" s="483"/>
      <c r="S50" s="483"/>
      <c r="T50" s="483"/>
      <c r="U50" s="483"/>
      <c r="V50" s="483"/>
      <c r="W50" s="483"/>
      <c r="X50" s="483"/>
      <c r="Y50" s="484"/>
      <c r="Z50" s="652"/>
      <c r="AA50" s="653"/>
      <c r="AB50" s="653"/>
      <c r="AC50" s="653"/>
      <c r="AD50" s="653"/>
      <c r="AE50" s="653"/>
      <c r="AF50" s="654"/>
      <c r="AG50" s="431"/>
      <c r="AH50" s="432"/>
      <c r="AI50" s="440"/>
      <c r="AJ50" s="443"/>
      <c r="AK50" s="445"/>
      <c r="AL50" s="432"/>
      <c r="AM50" s="435"/>
      <c r="AN50" s="435"/>
      <c r="AO50" s="435"/>
      <c r="AP50" s="435"/>
      <c r="AQ50" s="435"/>
      <c r="AR50" s="435"/>
      <c r="AS50" s="435"/>
      <c r="AT50" s="435"/>
      <c r="AU50" s="435"/>
      <c r="AV50" s="274"/>
    </row>
    <row r="51" spans="1:50" ht="13.5" customHeight="1" outlineLevel="1" thickBot="1" x14ac:dyDescent="0.2">
      <c r="A51" s="3"/>
      <c r="B51" s="27"/>
      <c r="C51" s="27"/>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31"/>
      <c r="AH51" s="432"/>
      <c r="AI51" s="439"/>
      <c r="AJ51" s="443"/>
      <c r="AK51" s="434"/>
      <c r="AL51" s="432"/>
      <c r="AM51" s="435"/>
      <c r="AN51" s="435"/>
      <c r="AO51" s="435"/>
      <c r="AP51" s="435"/>
      <c r="AQ51" s="435"/>
      <c r="AR51" s="435"/>
      <c r="AS51" s="435"/>
      <c r="AT51" s="435"/>
      <c r="AU51" s="435"/>
      <c r="AV51" s="274"/>
    </row>
    <row r="52" spans="1:50" ht="18" customHeight="1" x14ac:dyDescent="0.15">
      <c r="A52" s="21"/>
      <c r="B52" s="477" t="s">
        <v>702</v>
      </c>
      <c r="C52" s="478"/>
      <c r="D52" s="481" t="s">
        <v>1085</v>
      </c>
      <c r="E52" s="481"/>
      <c r="F52" s="481"/>
      <c r="G52" s="481"/>
      <c r="H52" s="481"/>
      <c r="I52" s="481"/>
      <c r="J52" s="481"/>
      <c r="K52" s="481"/>
      <c r="L52" s="481"/>
      <c r="M52" s="481"/>
      <c r="N52" s="481"/>
      <c r="O52" s="481"/>
      <c r="P52" s="481"/>
      <c r="Q52" s="481"/>
      <c r="R52" s="481"/>
      <c r="S52" s="481"/>
      <c r="T52" s="481"/>
      <c r="U52" s="481"/>
      <c r="V52" s="481"/>
      <c r="W52" s="481"/>
      <c r="X52" s="481"/>
      <c r="Y52" s="482"/>
      <c r="Z52" s="485"/>
      <c r="AA52" s="486"/>
      <c r="AB52" s="486"/>
      <c r="AC52" s="486"/>
      <c r="AD52" s="486"/>
      <c r="AE52" s="486"/>
      <c r="AF52" s="487"/>
      <c r="AG52" s="446"/>
      <c r="AH52" s="432"/>
      <c r="AI52" s="440" t="s">
        <v>1094</v>
      </c>
      <c r="AJ52" s="443" t="str">
        <f>V133</f>
        <v>対象外</v>
      </c>
      <c r="AK52" s="447" t="str">
        <f>Z133</f>
        <v/>
      </c>
      <c r="AL52" s="432"/>
      <c r="AM52" s="435"/>
      <c r="AN52" s="435"/>
      <c r="AO52" s="435"/>
      <c r="AP52" s="435"/>
      <c r="AQ52" s="435"/>
      <c r="AR52" s="435"/>
      <c r="AS52" s="435"/>
      <c r="AT52" s="435"/>
      <c r="AU52" s="435"/>
      <c r="AV52" s="274"/>
      <c r="AW52" s="416"/>
      <c r="AX52" s="416"/>
    </row>
    <row r="53" spans="1:50" ht="18" customHeight="1" thickBot="1" x14ac:dyDescent="0.2">
      <c r="A53" s="21"/>
      <c r="B53" s="479"/>
      <c r="C53" s="480"/>
      <c r="D53" s="483"/>
      <c r="E53" s="483"/>
      <c r="F53" s="483"/>
      <c r="G53" s="483"/>
      <c r="H53" s="483"/>
      <c r="I53" s="483"/>
      <c r="J53" s="483"/>
      <c r="K53" s="483"/>
      <c r="L53" s="483"/>
      <c r="M53" s="483"/>
      <c r="N53" s="483"/>
      <c r="O53" s="483"/>
      <c r="P53" s="483"/>
      <c r="Q53" s="483"/>
      <c r="R53" s="483"/>
      <c r="S53" s="483"/>
      <c r="T53" s="483"/>
      <c r="U53" s="483"/>
      <c r="V53" s="483"/>
      <c r="W53" s="483"/>
      <c r="X53" s="483"/>
      <c r="Y53" s="484"/>
      <c r="Z53" s="488"/>
      <c r="AA53" s="489"/>
      <c r="AB53" s="489"/>
      <c r="AC53" s="489"/>
      <c r="AD53" s="489"/>
      <c r="AE53" s="489"/>
      <c r="AF53" s="490"/>
      <c r="AG53" s="446"/>
      <c r="AH53" s="432"/>
      <c r="AI53" s="440"/>
      <c r="AJ53" s="443"/>
      <c r="AK53" s="434"/>
      <c r="AL53" s="432"/>
      <c r="AM53" s="435"/>
      <c r="AN53" s="435"/>
      <c r="AO53" s="435"/>
      <c r="AP53" s="435"/>
      <c r="AQ53" s="435"/>
      <c r="AR53" s="435"/>
      <c r="AS53" s="435"/>
      <c r="AT53" s="435"/>
      <c r="AU53" s="435"/>
      <c r="AV53" s="274"/>
      <c r="AW53" s="416"/>
      <c r="AX53" s="416"/>
    </row>
    <row r="54" spans="1:50" ht="13.5" customHeight="1" outlineLevel="1" x14ac:dyDescent="0.15">
      <c r="A54" s="21"/>
      <c r="B54" s="429"/>
      <c r="C54" s="429"/>
      <c r="D54" s="491" t="s">
        <v>1087</v>
      </c>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46"/>
      <c r="AH54" s="432"/>
      <c r="AI54" s="440"/>
      <c r="AJ54" s="443"/>
      <c r="AK54" s="434"/>
      <c r="AL54" s="432"/>
      <c r="AM54" s="435"/>
      <c r="AN54" s="435"/>
      <c r="AO54" s="435"/>
      <c r="AP54" s="435"/>
      <c r="AQ54" s="435"/>
      <c r="AR54" s="435"/>
      <c r="AS54" s="435"/>
      <c r="AT54" s="435"/>
      <c r="AU54" s="435"/>
      <c r="AV54" s="274"/>
      <c r="AW54" s="416"/>
      <c r="AX54" s="416"/>
    </row>
    <row r="55" spans="1:50" ht="13.5" customHeight="1" outlineLevel="1" thickBot="1" x14ac:dyDescent="0.2">
      <c r="A55" s="21"/>
      <c r="B55" s="429"/>
      <c r="C55" s="429"/>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46"/>
      <c r="AH55" s="432"/>
      <c r="AI55" s="440"/>
      <c r="AJ55" s="443"/>
      <c r="AK55" s="434"/>
      <c r="AL55" s="432"/>
      <c r="AM55" s="435"/>
      <c r="AN55" s="435"/>
      <c r="AO55" s="435"/>
      <c r="AP55" s="435"/>
      <c r="AQ55" s="435"/>
      <c r="AR55" s="435"/>
      <c r="AS55" s="435"/>
      <c r="AT55" s="435"/>
      <c r="AU55" s="435"/>
      <c r="AV55" s="274"/>
      <c r="AW55" s="416"/>
      <c r="AX55" s="416"/>
    </row>
    <row r="56" spans="1:50" ht="13.5" customHeight="1" x14ac:dyDescent="0.15">
      <c r="A56" s="21"/>
      <c r="B56" s="477" t="s">
        <v>1084</v>
      </c>
      <c r="C56" s="478"/>
      <c r="D56" s="675" t="s">
        <v>1120</v>
      </c>
      <c r="E56" s="676"/>
      <c r="F56" s="676"/>
      <c r="G56" s="676"/>
      <c r="H56" s="676"/>
      <c r="I56" s="676"/>
      <c r="J56" s="676"/>
      <c r="K56" s="676"/>
      <c r="L56" s="676"/>
      <c r="M56" s="676"/>
      <c r="N56" s="676"/>
      <c r="O56" s="676"/>
      <c r="P56" s="676"/>
      <c r="Q56" s="676"/>
      <c r="R56" s="676"/>
      <c r="S56" s="676"/>
      <c r="T56" s="676"/>
      <c r="U56" s="676"/>
      <c r="V56" s="676"/>
      <c r="W56" s="676"/>
      <c r="X56" s="676"/>
      <c r="Y56" s="677"/>
      <c r="Z56" s="669"/>
      <c r="AA56" s="670"/>
      <c r="AB56" s="670"/>
      <c r="AC56" s="670"/>
      <c r="AD56" s="670"/>
      <c r="AE56" s="670"/>
      <c r="AF56" s="671"/>
      <c r="AG56" s="446"/>
      <c r="AH56" s="432"/>
      <c r="AI56" s="439"/>
      <c r="AJ56" s="443">
        <f>O99</f>
        <v>0</v>
      </c>
      <c r="AK56" s="434"/>
      <c r="AL56" s="432"/>
      <c r="AM56" s="435"/>
      <c r="AN56" s="435"/>
      <c r="AO56" s="435"/>
      <c r="AP56" s="435"/>
      <c r="AQ56" s="435"/>
      <c r="AR56" s="435"/>
      <c r="AS56" s="435"/>
      <c r="AT56" s="435"/>
      <c r="AU56" s="435"/>
      <c r="AV56" s="274"/>
    </row>
    <row r="57" spans="1:50" ht="14.25" customHeight="1" thickBot="1" x14ac:dyDescent="0.2">
      <c r="A57" s="21"/>
      <c r="B57" s="479"/>
      <c r="C57" s="480"/>
      <c r="D57" s="678"/>
      <c r="E57" s="678"/>
      <c r="F57" s="678"/>
      <c r="G57" s="678"/>
      <c r="H57" s="678"/>
      <c r="I57" s="678"/>
      <c r="J57" s="678"/>
      <c r="K57" s="678"/>
      <c r="L57" s="678"/>
      <c r="M57" s="678"/>
      <c r="N57" s="678"/>
      <c r="O57" s="678"/>
      <c r="P57" s="678"/>
      <c r="Q57" s="678"/>
      <c r="R57" s="678"/>
      <c r="S57" s="678"/>
      <c r="T57" s="678"/>
      <c r="U57" s="678"/>
      <c r="V57" s="678"/>
      <c r="W57" s="678"/>
      <c r="X57" s="678"/>
      <c r="Y57" s="679"/>
      <c r="Z57" s="672"/>
      <c r="AA57" s="673"/>
      <c r="AB57" s="673"/>
      <c r="AC57" s="673"/>
      <c r="AD57" s="673"/>
      <c r="AE57" s="673"/>
      <c r="AF57" s="674"/>
      <c r="AG57" s="446"/>
      <c r="AH57" s="432"/>
      <c r="AI57" s="439"/>
      <c r="AJ57" s="443"/>
      <c r="AK57" s="434"/>
      <c r="AL57" s="432"/>
      <c r="AM57" s="435"/>
      <c r="AN57" s="435"/>
      <c r="AO57" s="435"/>
      <c r="AP57" s="435"/>
      <c r="AQ57" s="435"/>
      <c r="AR57" s="435"/>
      <c r="AS57" s="435"/>
      <c r="AT57" s="435"/>
      <c r="AU57" s="435"/>
      <c r="AV57" s="274"/>
    </row>
    <row r="58" spans="1:50" ht="14.25" outlineLevel="1" thickBot="1" x14ac:dyDescent="0.2">
      <c r="A58" s="2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446"/>
      <c r="AH58" s="432"/>
      <c r="AI58" s="439"/>
      <c r="AJ58" s="433"/>
      <c r="AK58" s="434"/>
      <c r="AL58" s="432"/>
      <c r="AM58" s="435"/>
      <c r="AN58" s="435"/>
      <c r="AO58" s="435"/>
      <c r="AP58" s="435"/>
      <c r="AQ58" s="435"/>
      <c r="AR58" s="435"/>
      <c r="AS58" s="435"/>
      <c r="AT58" s="435"/>
      <c r="AU58" s="435"/>
      <c r="AV58" s="274"/>
    </row>
    <row r="59" spans="1:50" ht="13.5" customHeight="1" x14ac:dyDescent="0.15">
      <c r="A59" s="21"/>
      <c r="B59" s="477" t="s">
        <v>757</v>
      </c>
      <c r="C59" s="478"/>
      <c r="D59" s="503" t="s">
        <v>758</v>
      </c>
      <c r="E59" s="481"/>
      <c r="F59" s="481"/>
      <c r="G59" s="481"/>
      <c r="H59" s="481"/>
      <c r="I59" s="481"/>
      <c r="J59" s="481"/>
      <c r="K59" s="481"/>
      <c r="L59" s="481"/>
      <c r="M59" s="481"/>
      <c r="N59" s="481"/>
      <c r="O59" s="481"/>
      <c r="P59" s="481"/>
      <c r="Q59" s="481"/>
      <c r="R59" s="481"/>
      <c r="S59" s="481"/>
      <c r="T59" s="481"/>
      <c r="U59" s="481"/>
      <c r="V59" s="481"/>
      <c r="W59" s="481"/>
      <c r="X59" s="481"/>
      <c r="Y59" s="482"/>
      <c r="Z59" s="663">
        <v>4</v>
      </c>
      <c r="AA59" s="664"/>
      <c r="AB59" s="664"/>
      <c r="AC59" s="664"/>
      <c r="AD59" s="664"/>
      <c r="AE59" s="664"/>
      <c r="AF59" s="665"/>
      <c r="AG59" s="446"/>
      <c r="AH59" s="432"/>
      <c r="AI59" s="448"/>
      <c r="AJ59" s="443"/>
      <c r="AK59" s="434"/>
      <c r="AL59" s="432"/>
      <c r="AM59" s="435"/>
      <c r="AN59" s="435"/>
      <c r="AO59" s="435"/>
      <c r="AP59" s="435"/>
      <c r="AQ59" s="435"/>
      <c r="AR59" s="435"/>
      <c r="AS59" s="435"/>
      <c r="AT59" s="435"/>
      <c r="AU59" s="435"/>
      <c r="AV59" s="274"/>
    </row>
    <row r="60" spans="1:50" ht="14.25" customHeight="1" thickBot="1" x14ac:dyDescent="0.2">
      <c r="A60" s="21"/>
      <c r="B60" s="479"/>
      <c r="C60" s="480"/>
      <c r="D60" s="483"/>
      <c r="E60" s="483"/>
      <c r="F60" s="483"/>
      <c r="G60" s="483"/>
      <c r="H60" s="483"/>
      <c r="I60" s="483"/>
      <c r="J60" s="483"/>
      <c r="K60" s="483"/>
      <c r="L60" s="483"/>
      <c r="M60" s="483"/>
      <c r="N60" s="483"/>
      <c r="O60" s="483"/>
      <c r="P60" s="483"/>
      <c r="Q60" s="483"/>
      <c r="R60" s="483"/>
      <c r="S60" s="483"/>
      <c r="T60" s="483"/>
      <c r="U60" s="483"/>
      <c r="V60" s="483"/>
      <c r="W60" s="483"/>
      <c r="X60" s="483"/>
      <c r="Y60" s="484"/>
      <c r="Z60" s="666"/>
      <c r="AA60" s="667"/>
      <c r="AB60" s="667"/>
      <c r="AC60" s="667"/>
      <c r="AD60" s="667"/>
      <c r="AE60" s="667"/>
      <c r="AF60" s="668"/>
      <c r="AG60" s="446"/>
      <c r="AH60" s="432"/>
      <c r="AI60" s="448"/>
      <c r="AJ60" s="443"/>
      <c r="AK60" s="434"/>
      <c r="AL60" s="432"/>
      <c r="AM60" s="435"/>
      <c r="AN60" s="435"/>
      <c r="AO60" s="435"/>
      <c r="AP60" s="435"/>
      <c r="AQ60" s="435"/>
      <c r="AR60" s="435"/>
      <c r="AS60" s="435"/>
      <c r="AT60" s="435"/>
      <c r="AU60" s="435"/>
      <c r="AV60" s="274"/>
    </row>
    <row r="61" spans="1:50" ht="14.25" outlineLevel="1" thickBot="1" x14ac:dyDescent="0.2">
      <c r="A61" s="2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446"/>
      <c r="AH61" s="432"/>
      <c r="AI61" s="439"/>
      <c r="AJ61" s="433"/>
      <c r="AK61" s="434"/>
      <c r="AL61" s="432"/>
      <c r="AM61" s="435"/>
      <c r="AN61" s="435"/>
      <c r="AO61" s="435"/>
      <c r="AP61" s="435"/>
      <c r="AQ61" s="435"/>
      <c r="AR61" s="435"/>
      <c r="AS61" s="435"/>
      <c r="AT61" s="435"/>
      <c r="AU61" s="435"/>
      <c r="AV61" s="274"/>
    </row>
    <row r="62" spans="1:50" ht="13.5" customHeight="1" x14ac:dyDescent="0.15">
      <c r="A62" s="21"/>
      <c r="B62" s="477" t="s">
        <v>1086</v>
      </c>
      <c r="C62" s="478"/>
      <c r="D62" s="503" t="s">
        <v>1054</v>
      </c>
      <c r="E62" s="481"/>
      <c r="F62" s="481"/>
      <c r="G62" s="481"/>
      <c r="H62" s="481"/>
      <c r="I62" s="481"/>
      <c r="J62" s="481"/>
      <c r="K62" s="481"/>
      <c r="L62" s="481"/>
      <c r="M62" s="481"/>
      <c r="N62" s="481"/>
      <c r="O62" s="481"/>
      <c r="P62" s="481"/>
      <c r="Q62" s="481"/>
      <c r="R62" s="481"/>
      <c r="S62" s="481"/>
      <c r="T62" s="481"/>
      <c r="U62" s="481"/>
      <c r="V62" s="481"/>
      <c r="W62" s="481"/>
      <c r="X62" s="481"/>
      <c r="Y62" s="482"/>
      <c r="Z62" s="504">
        <v>0.1</v>
      </c>
      <c r="AA62" s="505"/>
      <c r="AB62" s="505"/>
      <c r="AC62" s="505"/>
      <c r="AD62" s="505"/>
      <c r="AE62" s="505"/>
      <c r="AF62" s="506"/>
      <c r="AG62" s="446"/>
      <c r="AH62" s="432"/>
      <c r="AI62" s="448"/>
      <c r="AJ62" s="443"/>
      <c r="AK62" s="434"/>
      <c r="AL62" s="432"/>
      <c r="AM62" s="435"/>
      <c r="AN62" s="435"/>
      <c r="AO62" s="435"/>
      <c r="AP62" s="435"/>
      <c r="AQ62" s="435"/>
      <c r="AR62" s="435"/>
      <c r="AS62" s="435"/>
      <c r="AT62" s="435"/>
      <c r="AU62" s="435"/>
      <c r="AV62" s="274"/>
    </row>
    <row r="63" spans="1:50" ht="14.25" customHeight="1" thickBot="1" x14ac:dyDescent="0.2">
      <c r="A63" s="21"/>
      <c r="B63" s="479"/>
      <c r="C63" s="480"/>
      <c r="D63" s="483"/>
      <c r="E63" s="483"/>
      <c r="F63" s="483"/>
      <c r="G63" s="483"/>
      <c r="H63" s="483"/>
      <c r="I63" s="483"/>
      <c r="J63" s="483"/>
      <c r="K63" s="483"/>
      <c r="L63" s="483"/>
      <c r="M63" s="483"/>
      <c r="N63" s="483"/>
      <c r="O63" s="483"/>
      <c r="P63" s="483"/>
      <c r="Q63" s="483"/>
      <c r="R63" s="483"/>
      <c r="S63" s="483"/>
      <c r="T63" s="483"/>
      <c r="U63" s="483"/>
      <c r="V63" s="483"/>
      <c r="W63" s="483"/>
      <c r="X63" s="483"/>
      <c r="Y63" s="484"/>
      <c r="Z63" s="507"/>
      <c r="AA63" s="508"/>
      <c r="AB63" s="508"/>
      <c r="AC63" s="508"/>
      <c r="AD63" s="508"/>
      <c r="AE63" s="508"/>
      <c r="AF63" s="509"/>
      <c r="AG63" s="446"/>
      <c r="AH63" s="432"/>
      <c r="AI63" s="448"/>
      <c r="AJ63" s="443"/>
      <c r="AK63" s="434"/>
      <c r="AL63" s="432"/>
      <c r="AM63" s="435"/>
      <c r="AN63" s="435"/>
      <c r="AO63" s="435"/>
      <c r="AP63" s="435"/>
      <c r="AQ63" s="435"/>
      <c r="AR63" s="435"/>
      <c r="AS63" s="435"/>
      <c r="AT63" s="435"/>
      <c r="AU63" s="435"/>
      <c r="AV63" s="274"/>
    </row>
    <row r="64" spans="1:50" ht="5.0999999999999996" customHeight="1" outlineLevel="1" x14ac:dyDescent="0.15">
      <c r="A64" s="21"/>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446"/>
      <c r="AH64" s="432"/>
      <c r="AI64" s="439"/>
      <c r="AJ64" s="433"/>
      <c r="AK64" s="434"/>
      <c r="AL64" s="432"/>
      <c r="AM64" s="435"/>
      <c r="AN64" s="435"/>
      <c r="AO64" s="435"/>
      <c r="AP64" s="435"/>
      <c r="AQ64" s="435"/>
      <c r="AR64" s="435"/>
      <c r="AS64" s="435"/>
      <c r="AT64" s="435"/>
      <c r="AU64" s="435"/>
      <c r="AV64" s="274"/>
    </row>
    <row r="65" spans="1:48" outlineLevel="1" x14ac:dyDescent="0.15">
      <c r="A65" s="21"/>
      <c r="B65" s="30" t="s">
        <v>76</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446"/>
      <c r="AH65" s="432"/>
      <c r="AI65" s="448"/>
      <c r="AJ65" s="449"/>
      <c r="AK65" s="434"/>
      <c r="AL65" s="432"/>
      <c r="AM65" s="435"/>
      <c r="AN65" s="435"/>
      <c r="AO65" s="435"/>
      <c r="AP65" s="435"/>
      <c r="AQ65" s="435"/>
      <c r="AR65" s="435"/>
      <c r="AS65" s="435"/>
      <c r="AT65" s="435"/>
      <c r="AU65" s="435"/>
      <c r="AV65" s="274"/>
    </row>
    <row r="66" spans="1:48" ht="50.1" customHeight="1" outlineLevel="1" collapsed="1" x14ac:dyDescent="0.15">
      <c r="AG66" s="435"/>
      <c r="AH66" s="432"/>
      <c r="AI66" s="439"/>
      <c r="AJ66" s="433"/>
      <c r="AK66" s="434"/>
      <c r="AL66" s="432"/>
      <c r="AM66" s="435"/>
      <c r="AN66" s="435"/>
      <c r="AO66" s="435"/>
      <c r="AP66" s="435"/>
      <c r="AQ66" s="435"/>
      <c r="AR66" s="435"/>
      <c r="AS66" s="435"/>
      <c r="AT66" s="435"/>
      <c r="AU66" s="435"/>
      <c r="AV66" s="274"/>
    </row>
    <row r="67" spans="1:48" ht="15" customHeight="1" outlineLevel="1" x14ac:dyDescent="0.15">
      <c r="X67" s="772" t="str">
        <f>IF(P19="","令和　　年　　月　　日",DBCS(TEXT(P19,"ggge年m月d日")))</f>
        <v>令和　　年　　月　　日</v>
      </c>
      <c r="Y67" s="772"/>
      <c r="Z67" s="772"/>
      <c r="AA67" s="772"/>
      <c r="AB67" s="772"/>
      <c r="AC67" s="772"/>
      <c r="AD67" s="772"/>
      <c r="AE67" s="772"/>
      <c r="AF67" s="772"/>
      <c r="AG67" s="435"/>
      <c r="AH67" s="432"/>
      <c r="AI67" s="439"/>
      <c r="AJ67" s="433"/>
      <c r="AK67" s="434"/>
      <c r="AL67" s="432"/>
      <c r="AM67" s="435"/>
      <c r="AN67" s="435"/>
      <c r="AO67" s="435"/>
      <c r="AP67" s="435"/>
      <c r="AQ67" s="435"/>
      <c r="AR67" s="435"/>
      <c r="AS67" s="435"/>
      <c r="AT67" s="435"/>
      <c r="AU67" s="435"/>
      <c r="AV67" s="274"/>
    </row>
    <row r="68" spans="1:48" ht="50.1" customHeight="1" outlineLevel="1" x14ac:dyDescent="0.15">
      <c r="B68" s="610" t="s">
        <v>192</v>
      </c>
      <c r="C68" s="610"/>
      <c r="D68" s="610"/>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435"/>
      <c r="AH68" s="432"/>
      <c r="AI68" s="439"/>
      <c r="AJ68" s="433"/>
      <c r="AK68" s="434"/>
      <c r="AL68" s="432"/>
      <c r="AM68" s="435"/>
      <c r="AN68" s="435"/>
      <c r="AO68" s="435"/>
      <c r="AP68" s="435"/>
      <c r="AQ68" s="435"/>
      <c r="AR68" s="435"/>
      <c r="AS68" s="435"/>
      <c r="AT68" s="435"/>
      <c r="AU68" s="435"/>
    </row>
    <row r="69" spans="1:48" ht="15" customHeight="1" outlineLevel="1" x14ac:dyDescent="0.15">
      <c r="B69" s="610"/>
      <c r="C69" s="610"/>
      <c r="D69" s="610"/>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435"/>
      <c r="AH69" s="432"/>
      <c r="AI69" s="439"/>
      <c r="AJ69" s="433"/>
      <c r="AK69" s="434"/>
      <c r="AL69" s="432"/>
      <c r="AM69" s="435"/>
      <c r="AN69" s="435"/>
      <c r="AO69" s="435"/>
      <c r="AP69" s="435"/>
      <c r="AQ69" s="435"/>
      <c r="AR69" s="435"/>
      <c r="AS69" s="435"/>
      <c r="AT69" s="435"/>
      <c r="AU69" s="435"/>
    </row>
    <row r="70" spans="1:48" ht="19.5" customHeight="1" outlineLevel="1" x14ac:dyDescent="0.15">
      <c r="B70" s="770" t="str">
        <f xml:space="preserve">
IF($P$22="","",
IF(LEFT($Z$25,2)="指定",$P$22&amp;" 御中",
IF($Z$25="都道府県",$P$22&amp;"知事 様",$P$22&amp;"長 様")))</f>
        <v/>
      </c>
      <c r="C70" s="771"/>
      <c r="D70" s="771"/>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435"/>
      <c r="AH70" s="432"/>
      <c r="AI70" s="439"/>
      <c r="AJ70" s="433"/>
      <c r="AK70" s="434"/>
      <c r="AL70" s="432"/>
      <c r="AM70" s="435"/>
      <c r="AN70" s="435"/>
      <c r="AO70" s="435"/>
      <c r="AP70" s="435"/>
      <c r="AQ70" s="435"/>
      <c r="AR70" s="435"/>
      <c r="AS70" s="435"/>
      <c r="AT70" s="435"/>
      <c r="AU70" s="435"/>
    </row>
    <row r="71" spans="1:48" ht="19.5" customHeight="1" outlineLevel="1" x14ac:dyDescent="0.15">
      <c r="A71" s="3"/>
      <c r="B71" s="771"/>
      <c r="C71" s="771"/>
      <c r="D71" s="771"/>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c r="AD71" s="771"/>
      <c r="AE71" s="771"/>
      <c r="AF71" s="771"/>
      <c r="AG71" s="435"/>
      <c r="AH71" s="432"/>
      <c r="AI71" s="439"/>
      <c r="AJ71" s="433"/>
      <c r="AK71" s="434"/>
      <c r="AL71" s="432"/>
      <c r="AM71" s="435"/>
      <c r="AN71" s="435"/>
      <c r="AO71" s="435"/>
      <c r="AP71" s="435"/>
      <c r="AQ71" s="435"/>
      <c r="AR71" s="435"/>
      <c r="AS71" s="435"/>
      <c r="AT71" s="435"/>
      <c r="AU71" s="435"/>
    </row>
    <row r="72" spans="1:48" ht="15" customHeight="1" outlineLevel="1" x14ac:dyDescent="0.15">
      <c r="A72" s="3"/>
      <c r="B72" s="3"/>
      <c r="C72" s="3"/>
      <c r="D72" s="3"/>
      <c r="E72" s="3"/>
      <c r="F72" s="3"/>
      <c r="G72" s="3"/>
      <c r="H72" s="3"/>
      <c r="I72" s="3"/>
      <c r="J72" s="3"/>
      <c r="K72" s="3"/>
      <c r="L72" s="3"/>
      <c r="M72" s="3"/>
      <c r="N72" s="3"/>
      <c r="O72" s="3"/>
      <c r="P72" s="3"/>
      <c r="Q72" s="3"/>
      <c r="R72" s="3"/>
      <c r="S72" s="3"/>
      <c r="T72" s="609"/>
      <c r="U72" s="609"/>
      <c r="V72" s="609"/>
      <c r="W72" s="609"/>
      <c r="X72" s="609"/>
      <c r="Y72" s="609"/>
      <c r="Z72" s="609"/>
      <c r="AA72" s="609"/>
      <c r="AB72" s="609"/>
      <c r="AC72" s="609"/>
      <c r="AD72" s="609"/>
      <c r="AE72" s="609"/>
      <c r="AF72" s="609"/>
      <c r="AG72" s="435"/>
      <c r="AH72" s="432"/>
      <c r="AI72" s="439"/>
      <c r="AJ72" s="433"/>
      <c r="AK72" s="434"/>
      <c r="AL72" s="432"/>
      <c r="AM72" s="435"/>
      <c r="AN72" s="435"/>
      <c r="AO72" s="435"/>
      <c r="AP72" s="435"/>
      <c r="AQ72" s="435"/>
      <c r="AR72" s="435"/>
      <c r="AS72" s="435"/>
      <c r="AT72" s="435"/>
      <c r="AU72" s="435"/>
    </row>
    <row r="73" spans="1:48" ht="12" customHeight="1" outlineLevel="1" x14ac:dyDescent="0.15">
      <c r="B73" s="683" t="s">
        <v>19</v>
      </c>
      <c r="C73" s="684"/>
      <c r="D73" s="684"/>
      <c r="E73" s="685"/>
      <c r="F73" s="689" t="str">
        <f>IF(Z25="","",Z25)</f>
        <v/>
      </c>
      <c r="G73" s="690"/>
      <c r="H73" s="690"/>
      <c r="I73" s="690"/>
      <c r="J73" s="690"/>
      <c r="K73" s="690"/>
      <c r="L73" s="690"/>
      <c r="M73" s="690"/>
      <c r="N73" s="690"/>
      <c r="O73" s="690"/>
      <c r="P73" s="690"/>
      <c r="Q73" s="690"/>
      <c r="R73" s="690"/>
      <c r="S73" s="691"/>
      <c r="U73" s="7"/>
      <c r="V73" s="7"/>
      <c r="W73" s="7"/>
      <c r="X73" s="7"/>
      <c r="Y73" s="7"/>
      <c r="Z73" s="7"/>
      <c r="AA73" s="7"/>
      <c r="AB73" s="7"/>
      <c r="AC73" s="7"/>
      <c r="AD73" s="7"/>
      <c r="AE73" s="7"/>
      <c r="AF73" s="7"/>
      <c r="AG73" s="435"/>
      <c r="AH73" s="432"/>
      <c r="AI73" s="439"/>
      <c r="AJ73" s="433"/>
      <c r="AK73" s="434"/>
      <c r="AL73" s="432"/>
      <c r="AM73" s="435"/>
      <c r="AN73" s="435"/>
      <c r="AO73" s="435"/>
      <c r="AP73" s="435"/>
      <c r="AQ73" s="435"/>
      <c r="AR73" s="435"/>
      <c r="AS73" s="435"/>
      <c r="AT73" s="435"/>
      <c r="AU73" s="435"/>
    </row>
    <row r="74" spans="1:48" ht="12" customHeight="1" outlineLevel="1" x14ac:dyDescent="0.15">
      <c r="B74" s="686"/>
      <c r="C74" s="687"/>
      <c r="D74" s="687"/>
      <c r="E74" s="688"/>
      <c r="F74" s="692"/>
      <c r="G74" s="693"/>
      <c r="H74" s="693"/>
      <c r="I74" s="693"/>
      <c r="J74" s="693"/>
      <c r="K74" s="693"/>
      <c r="L74" s="693"/>
      <c r="M74" s="693"/>
      <c r="N74" s="693"/>
      <c r="O74" s="693"/>
      <c r="P74" s="693"/>
      <c r="Q74" s="693"/>
      <c r="R74" s="693"/>
      <c r="S74" s="694"/>
      <c r="U74" s="7"/>
      <c r="V74" s="7"/>
      <c r="W74" s="7"/>
      <c r="X74" s="7"/>
      <c r="Y74" s="7"/>
      <c r="Z74" s="7"/>
      <c r="AA74" s="7"/>
      <c r="AB74" s="7"/>
      <c r="AC74" s="7"/>
      <c r="AD74" s="7"/>
      <c r="AE74" s="7"/>
      <c r="AF74" s="7"/>
      <c r="AG74" s="435"/>
      <c r="AH74" s="432"/>
      <c r="AI74" s="439"/>
      <c r="AJ74" s="450" t="s">
        <v>814</v>
      </c>
      <c r="AK74" s="608">
        <f>IF($Z$59&gt;3,DATE($M$1+2018,$Z$59,1),DATE($M$1+2019,$Z$59,1))</f>
        <v>43191</v>
      </c>
      <c r="AL74" s="608"/>
      <c r="AM74" s="435"/>
      <c r="AN74" s="435"/>
      <c r="AO74" s="435"/>
      <c r="AP74" s="435"/>
      <c r="AQ74" s="435"/>
      <c r="AR74" s="435"/>
      <c r="AS74" s="435"/>
      <c r="AT74" s="435"/>
      <c r="AU74" s="435"/>
    </row>
    <row r="75" spans="1:48" ht="12" customHeight="1" outlineLevel="1" x14ac:dyDescent="0.15">
      <c r="AF75" s="2"/>
      <c r="AG75" s="435"/>
      <c r="AH75" s="432"/>
      <c r="AI75" s="439"/>
      <c r="AJ75" s="450" t="s">
        <v>815</v>
      </c>
      <c r="AK75" s="608">
        <f>DATE($M$1+2019,3,31)</f>
        <v>43555</v>
      </c>
      <c r="AL75" s="608"/>
      <c r="AM75" s="435"/>
      <c r="AN75" s="435"/>
      <c r="AO75" s="435"/>
      <c r="AP75" s="435"/>
      <c r="AQ75" s="435"/>
      <c r="AR75" s="435"/>
      <c r="AS75" s="435"/>
      <c r="AT75" s="435"/>
      <c r="AU75" s="435"/>
    </row>
    <row r="76" spans="1:48" ht="15" customHeight="1" outlineLevel="1" x14ac:dyDescent="0.15">
      <c r="B76" s="695" t="str">
        <f>DBCS(LEFT($A$1,5)&amp;"利用料 ("&amp;DBCS($AK$76)&amp;"か月・税込）")</f>
        <v>令和０年度利用料　（１２か月・税込）</v>
      </c>
      <c r="C76" s="696"/>
      <c r="D76" s="696"/>
      <c r="E76" s="696"/>
      <c r="F76" s="696"/>
      <c r="G76" s="696"/>
      <c r="H76" s="696"/>
      <c r="I76" s="696"/>
      <c r="J76" s="696"/>
      <c r="K76" s="696"/>
      <c r="L76" s="696"/>
      <c r="M76" s="696"/>
      <c r="N76" s="697"/>
      <c r="O76" s="611">
        <f>N165</f>
        <v>0</v>
      </c>
      <c r="P76" s="612"/>
      <c r="Q76" s="612"/>
      <c r="R76" s="612"/>
      <c r="S76" s="612"/>
      <c r="T76" s="612"/>
      <c r="U76" s="613"/>
      <c r="V76" s="701" t="str">
        <f>"うち消費税（" &amp; DBCS(TEXT(Z62,"0%")) &amp; "）"</f>
        <v>うち消費税（１０％）</v>
      </c>
      <c r="W76" s="701"/>
      <c r="X76" s="701"/>
      <c r="Y76" s="701"/>
      <c r="Z76" s="701"/>
      <c r="AA76" s="701"/>
      <c r="AB76" s="703">
        <f>J165</f>
        <v>0</v>
      </c>
      <c r="AC76" s="703"/>
      <c r="AD76" s="703"/>
      <c r="AE76" s="703"/>
      <c r="AF76" s="703"/>
      <c r="AG76" s="451"/>
      <c r="AH76" s="451"/>
      <c r="AI76" s="451"/>
      <c r="AJ76" s="451" t="s">
        <v>759</v>
      </c>
      <c r="AK76" s="452">
        <f>ROUND(($AK$75-$AK$74)/30,0)</f>
        <v>12</v>
      </c>
      <c r="AL76" s="452"/>
      <c r="AM76" s="435"/>
      <c r="AN76" s="435"/>
      <c r="AO76" s="435"/>
      <c r="AP76" s="435"/>
      <c r="AQ76" s="435"/>
      <c r="AR76" s="435"/>
      <c r="AS76" s="435"/>
      <c r="AT76" s="435"/>
      <c r="AU76" s="435"/>
    </row>
    <row r="77" spans="1:48" ht="15" customHeight="1" outlineLevel="1" x14ac:dyDescent="0.15">
      <c r="B77" s="698"/>
      <c r="C77" s="699"/>
      <c r="D77" s="699"/>
      <c r="E77" s="699"/>
      <c r="F77" s="699"/>
      <c r="G77" s="699"/>
      <c r="H77" s="699"/>
      <c r="I77" s="699"/>
      <c r="J77" s="699"/>
      <c r="K77" s="699"/>
      <c r="L77" s="699"/>
      <c r="M77" s="699"/>
      <c r="N77" s="700"/>
      <c r="O77" s="614"/>
      <c r="P77" s="615"/>
      <c r="Q77" s="615"/>
      <c r="R77" s="615"/>
      <c r="S77" s="615"/>
      <c r="T77" s="615"/>
      <c r="U77" s="616"/>
      <c r="V77" s="702"/>
      <c r="W77" s="702"/>
      <c r="X77" s="702"/>
      <c r="Y77" s="702"/>
      <c r="Z77" s="702"/>
      <c r="AA77" s="702"/>
      <c r="AB77" s="704"/>
      <c r="AC77" s="704"/>
      <c r="AD77" s="704"/>
      <c r="AE77" s="704"/>
      <c r="AF77" s="704"/>
      <c r="AG77" s="451"/>
      <c r="AH77" s="451"/>
      <c r="AI77" s="451"/>
      <c r="AJ77" s="451"/>
      <c r="AK77" s="452"/>
      <c r="AL77" s="452"/>
      <c r="AM77" s="435"/>
      <c r="AN77" s="435"/>
      <c r="AO77" s="435"/>
      <c r="AP77" s="435"/>
      <c r="AQ77" s="435"/>
      <c r="AR77" s="435"/>
      <c r="AS77" s="435"/>
      <c r="AT77" s="435"/>
      <c r="AU77" s="435"/>
    </row>
    <row r="78" spans="1:48" ht="12" customHeight="1" outlineLevel="1" x14ac:dyDescent="0.15">
      <c r="AG78" s="435"/>
      <c r="AH78" s="432"/>
      <c r="AI78" s="439"/>
      <c r="AJ78" s="433"/>
      <c r="AK78" s="434"/>
      <c r="AL78" s="432"/>
      <c r="AM78" s="435"/>
      <c r="AN78" s="435"/>
      <c r="AO78" s="435"/>
      <c r="AP78" s="435"/>
      <c r="AQ78" s="435"/>
      <c r="AR78" s="435"/>
      <c r="AS78" s="435"/>
      <c r="AT78" s="435"/>
      <c r="AU78" s="435"/>
    </row>
    <row r="79" spans="1:48" ht="15" customHeight="1" outlineLevel="1" x14ac:dyDescent="0.15">
      <c r="A79" s="3"/>
      <c r="B79" s="8" t="s">
        <v>12</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435"/>
      <c r="AH79" s="432"/>
      <c r="AI79" s="439"/>
      <c r="AJ79" s="433"/>
      <c r="AK79" s="434"/>
      <c r="AL79" s="432"/>
      <c r="AM79" s="435"/>
      <c r="AN79" s="435"/>
      <c r="AO79" s="435"/>
      <c r="AP79" s="435"/>
      <c r="AQ79" s="435"/>
      <c r="AR79" s="435"/>
      <c r="AS79" s="435"/>
      <c r="AT79" s="435"/>
      <c r="AU79" s="435"/>
    </row>
    <row r="80" spans="1:48" ht="12" customHeight="1" outlineLevel="1" x14ac:dyDescent="0.15">
      <c r="A80" s="3"/>
      <c r="B80" s="705" t="s">
        <v>13</v>
      </c>
      <c r="C80" s="661"/>
      <c r="D80" s="661"/>
      <c r="E80" s="661"/>
      <c r="F80" s="661"/>
      <c r="G80" s="661"/>
      <c r="H80" s="661"/>
      <c r="I80" s="661"/>
      <c r="J80" s="661"/>
      <c r="K80" s="661"/>
      <c r="L80" s="661"/>
      <c r="M80" s="661"/>
      <c r="N80" s="706"/>
      <c r="O80" s="705" t="s">
        <v>14</v>
      </c>
      <c r="P80" s="661"/>
      <c r="Q80" s="661"/>
      <c r="R80" s="661"/>
      <c r="S80" s="661"/>
      <c r="T80" s="661"/>
      <c r="U80" s="662"/>
      <c r="V80" s="660" t="s">
        <v>16</v>
      </c>
      <c r="W80" s="661"/>
      <c r="X80" s="661"/>
      <c r="Y80" s="661"/>
      <c r="Z80" s="661"/>
      <c r="AA80" s="661"/>
      <c r="AB80" s="661"/>
      <c r="AC80" s="661"/>
      <c r="AD80" s="661"/>
      <c r="AE80" s="661"/>
      <c r="AF80" s="662"/>
      <c r="AG80" s="435"/>
      <c r="AH80" s="432"/>
      <c r="AI80" s="439"/>
      <c r="AJ80" s="433"/>
      <c r="AK80" s="434"/>
      <c r="AL80" s="432"/>
      <c r="AM80" s="435"/>
      <c r="AN80" s="435"/>
      <c r="AO80" s="435"/>
      <c r="AP80" s="435"/>
      <c r="AQ80" s="435"/>
      <c r="AR80" s="435"/>
      <c r="AS80" s="435"/>
      <c r="AT80" s="435"/>
      <c r="AU80" s="435"/>
    </row>
    <row r="81" spans="1:48" ht="12" customHeight="1" outlineLevel="1" x14ac:dyDescent="0.15">
      <c r="A81" s="3"/>
      <c r="B81" s="773" t="s">
        <v>24</v>
      </c>
      <c r="C81" s="658" t="s">
        <v>1044</v>
      </c>
      <c r="D81" s="658"/>
      <c r="E81" s="658"/>
      <c r="F81" s="658"/>
      <c r="G81" s="658"/>
      <c r="H81" s="658"/>
      <c r="I81" s="658"/>
      <c r="J81" s="658"/>
      <c r="K81" s="658"/>
      <c r="L81" s="658"/>
      <c r="M81" s="658"/>
      <c r="N81" s="659"/>
      <c r="O81" s="680" t="str">
        <f>V125</f>
        <v>対象外</v>
      </c>
      <c r="P81" s="681"/>
      <c r="Q81" s="681"/>
      <c r="R81" s="681"/>
      <c r="S81" s="681"/>
      <c r="T81" s="681"/>
      <c r="U81" s="682"/>
      <c r="V81" s="655"/>
      <c r="W81" s="656"/>
      <c r="X81" s="656"/>
      <c r="Y81" s="656"/>
      <c r="Z81" s="656"/>
      <c r="AA81" s="656"/>
      <c r="AB81" s="656"/>
      <c r="AC81" s="656"/>
      <c r="AD81" s="656"/>
      <c r="AE81" s="656"/>
      <c r="AF81" s="657"/>
      <c r="AG81" s="435"/>
      <c r="AH81" s="432"/>
      <c r="AI81" s="439"/>
      <c r="AJ81" s="433"/>
      <c r="AK81" s="434"/>
      <c r="AL81" s="432"/>
      <c r="AM81" s="435"/>
      <c r="AN81" s="435"/>
      <c r="AO81" s="435"/>
      <c r="AP81" s="435"/>
      <c r="AQ81" s="435"/>
      <c r="AR81" s="435"/>
      <c r="AS81" s="435"/>
      <c r="AT81" s="435"/>
      <c r="AU81" s="435"/>
    </row>
    <row r="82" spans="1:48" ht="12" customHeight="1" outlineLevel="1" x14ac:dyDescent="0.15">
      <c r="A82" s="3"/>
      <c r="B82" s="494"/>
      <c r="C82" s="495"/>
      <c r="D82" s="495"/>
      <c r="E82" s="495"/>
      <c r="F82" s="495"/>
      <c r="G82" s="495"/>
      <c r="H82" s="495"/>
      <c r="I82" s="495"/>
      <c r="J82" s="495"/>
      <c r="K82" s="495"/>
      <c r="L82" s="495"/>
      <c r="M82" s="495"/>
      <c r="N82" s="496"/>
      <c r="O82" s="497"/>
      <c r="P82" s="498"/>
      <c r="Q82" s="498"/>
      <c r="R82" s="498"/>
      <c r="S82" s="498"/>
      <c r="T82" s="498"/>
      <c r="U82" s="499"/>
      <c r="V82" s="500"/>
      <c r="W82" s="501"/>
      <c r="X82" s="501"/>
      <c r="Y82" s="501"/>
      <c r="Z82" s="501"/>
      <c r="AA82" s="501"/>
      <c r="AB82" s="501"/>
      <c r="AC82" s="501"/>
      <c r="AD82" s="501"/>
      <c r="AE82" s="501"/>
      <c r="AF82" s="502"/>
      <c r="AG82" s="435"/>
      <c r="AH82" s="432"/>
      <c r="AI82" s="439"/>
      <c r="AJ82" s="433"/>
      <c r="AK82" s="434"/>
      <c r="AL82" s="432"/>
      <c r="AM82" s="435"/>
      <c r="AN82" s="435"/>
      <c r="AO82" s="435"/>
      <c r="AP82" s="435"/>
      <c r="AQ82" s="435"/>
      <c r="AR82" s="435"/>
      <c r="AS82" s="435"/>
      <c r="AT82" s="435"/>
      <c r="AU82" s="435"/>
    </row>
    <row r="83" spans="1:48" ht="6" hidden="1" customHeight="1" outlineLevel="2" x14ac:dyDescent="0.15">
      <c r="A83" s="3"/>
      <c r="B83" s="494"/>
      <c r="C83" s="495"/>
      <c r="D83" s="495"/>
      <c r="E83" s="495"/>
      <c r="F83" s="495"/>
      <c r="G83" s="495"/>
      <c r="H83" s="495"/>
      <c r="I83" s="495"/>
      <c r="J83" s="495"/>
      <c r="K83" s="495"/>
      <c r="L83" s="495"/>
      <c r="M83" s="495"/>
      <c r="N83" s="496"/>
      <c r="O83" s="497"/>
      <c r="P83" s="498"/>
      <c r="Q83" s="498"/>
      <c r="R83" s="498"/>
      <c r="S83" s="498"/>
      <c r="T83" s="498"/>
      <c r="U83" s="499"/>
      <c r="V83" s="500" t="s">
        <v>1097</v>
      </c>
      <c r="W83" s="501"/>
      <c r="X83" s="501"/>
      <c r="Y83" s="501"/>
      <c r="Z83" s="501"/>
      <c r="AA83" s="501"/>
      <c r="AB83" s="501"/>
      <c r="AC83" s="501"/>
      <c r="AD83" s="501"/>
      <c r="AE83" s="501"/>
      <c r="AF83" s="502"/>
      <c r="AG83" s="435"/>
      <c r="AH83" s="432"/>
      <c r="AI83" s="439"/>
      <c r="AJ83" s="433"/>
      <c r="AK83" s="434"/>
      <c r="AL83" s="432"/>
      <c r="AM83" s="435"/>
      <c r="AN83" s="435"/>
      <c r="AO83" s="435"/>
      <c r="AP83" s="435"/>
      <c r="AQ83" s="435"/>
      <c r="AR83" s="435"/>
      <c r="AS83" s="435"/>
      <c r="AT83" s="435"/>
      <c r="AU83" s="435"/>
    </row>
    <row r="84" spans="1:48" ht="6" hidden="1" customHeight="1" outlineLevel="2" x14ac:dyDescent="0.15">
      <c r="A84" s="3"/>
      <c r="B84" s="494"/>
      <c r="C84" s="495"/>
      <c r="D84" s="495"/>
      <c r="E84" s="495"/>
      <c r="F84" s="495"/>
      <c r="G84" s="495"/>
      <c r="H84" s="495"/>
      <c r="I84" s="495"/>
      <c r="J84" s="495"/>
      <c r="K84" s="495"/>
      <c r="L84" s="495"/>
      <c r="M84" s="495"/>
      <c r="N84" s="496"/>
      <c r="O84" s="497"/>
      <c r="P84" s="498"/>
      <c r="Q84" s="498"/>
      <c r="R84" s="498"/>
      <c r="S84" s="498"/>
      <c r="T84" s="498"/>
      <c r="U84" s="499"/>
      <c r="V84" s="500"/>
      <c r="W84" s="501"/>
      <c r="X84" s="501"/>
      <c r="Y84" s="501"/>
      <c r="Z84" s="501"/>
      <c r="AA84" s="501"/>
      <c r="AB84" s="501"/>
      <c r="AC84" s="501"/>
      <c r="AD84" s="501"/>
      <c r="AE84" s="501"/>
      <c r="AF84" s="502"/>
      <c r="AG84" s="435"/>
      <c r="AH84" s="432"/>
      <c r="AI84" s="439"/>
      <c r="AJ84" s="433"/>
      <c r="AK84" s="434"/>
      <c r="AL84" s="432"/>
      <c r="AM84" s="435"/>
      <c r="AN84" s="435"/>
      <c r="AO84" s="435"/>
      <c r="AP84" s="435"/>
      <c r="AQ84" s="435"/>
      <c r="AR84" s="435"/>
      <c r="AS84" s="435"/>
      <c r="AT84" s="435"/>
      <c r="AU84" s="435"/>
    </row>
    <row r="85" spans="1:48" ht="12" customHeight="1" outlineLevel="1" collapsed="1" x14ac:dyDescent="0.15">
      <c r="A85" s="3"/>
      <c r="B85" s="494" t="s">
        <v>25</v>
      </c>
      <c r="C85" s="495" t="s">
        <v>15</v>
      </c>
      <c r="D85" s="495"/>
      <c r="E85" s="495"/>
      <c r="F85" s="495"/>
      <c r="G85" s="495"/>
      <c r="H85" s="495"/>
      <c r="I85" s="495"/>
      <c r="J85" s="495"/>
      <c r="K85" s="495"/>
      <c r="L85" s="495"/>
      <c r="M85" s="495"/>
      <c r="N85" s="496"/>
      <c r="O85" s="497">
        <f>V127</f>
        <v>0</v>
      </c>
      <c r="P85" s="498"/>
      <c r="Q85" s="498"/>
      <c r="R85" s="498"/>
      <c r="S85" s="498"/>
      <c r="T85" s="498"/>
      <c r="U85" s="499"/>
      <c r="V85" s="500" t="str">
        <f>$Z$127</f>
        <v>令和6年度までは無償</v>
      </c>
      <c r="W85" s="501"/>
      <c r="X85" s="501"/>
      <c r="Y85" s="501"/>
      <c r="Z85" s="501"/>
      <c r="AA85" s="501"/>
      <c r="AB85" s="501"/>
      <c r="AC85" s="501"/>
      <c r="AD85" s="501"/>
      <c r="AE85" s="501"/>
      <c r="AF85" s="502"/>
      <c r="AG85" s="435"/>
      <c r="AH85" s="432"/>
      <c r="AI85" s="439"/>
      <c r="AJ85" s="433"/>
      <c r="AK85" s="434"/>
      <c r="AL85" s="432"/>
      <c r="AM85" s="435"/>
      <c r="AN85" s="435"/>
      <c r="AO85" s="435"/>
      <c r="AP85" s="435"/>
      <c r="AQ85" s="435"/>
      <c r="AR85" s="435"/>
      <c r="AS85" s="435"/>
      <c r="AT85" s="435"/>
      <c r="AU85" s="435"/>
    </row>
    <row r="86" spans="1:48" ht="12" customHeight="1" outlineLevel="1" x14ac:dyDescent="0.15">
      <c r="A86" s="3"/>
      <c r="B86" s="494"/>
      <c r="C86" s="495"/>
      <c r="D86" s="495"/>
      <c r="E86" s="495"/>
      <c r="F86" s="495"/>
      <c r="G86" s="495"/>
      <c r="H86" s="495"/>
      <c r="I86" s="495"/>
      <c r="J86" s="495"/>
      <c r="K86" s="495"/>
      <c r="L86" s="495"/>
      <c r="M86" s="495"/>
      <c r="N86" s="496"/>
      <c r="O86" s="497"/>
      <c r="P86" s="498"/>
      <c r="Q86" s="498"/>
      <c r="R86" s="498"/>
      <c r="S86" s="498"/>
      <c r="T86" s="498"/>
      <c r="U86" s="499"/>
      <c r="V86" s="500"/>
      <c r="W86" s="501"/>
      <c r="X86" s="501"/>
      <c r="Y86" s="501"/>
      <c r="Z86" s="501"/>
      <c r="AA86" s="501"/>
      <c r="AB86" s="501"/>
      <c r="AC86" s="501"/>
      <c r="AD86" s="501"/>
      <c r="AE86" s="501"/>
      <c r="AF86" s="502"/>
      <c r="AG86" s="435"/>
      <c r="AH86" s="432"/>
      <c r="AI86" s="439"/>
      <c r="AJ86" s="433"/>
      <c r="AK86" s="434"/>
      <c r="AL86" s="432"/>
      <c r="AM86" s="435"/>
      <c r="AN86" s="435"/>
      <c r="AO86" s="435"/>
      <c r="AP86" s="435"/>
      <c r="AQ86" s="435"/>
      <c r="AR86" s="435"/>
      <c r="AS86" s="435"/>
      <c r="AT86" s="435"/>
      <c r="AU86" s="435"/>
    </row>
    <row r="87" spans="1:48" ht="12" customHeight="1" outlineLevel="1" x14ac:dyDescent="0.15">
      <c r="A87" s="3"/>
      <c r="B87" s="494" t="s">
        <v>26</v>
      </c>
      <c r="C87" s="495" t="s">
        <v>935</v>
      </c>
      <c r="D87" s="495"/>
      <c r="E87" s="495"/>
      <c r="F87" s="495"/>
      <c r="G87" s="495"/>
      <c r="H87" s="495"/>
      <c r="I87" s="495"/>
      <c r="J87" s="495"/>
      <c r="K87" s="495"/>
      <c r="L87" s="495"/>
      <c r="M87" s="495"/>
      <c r="N87" s="496"/>
      <c r="O87" s="497">
        <f>V130</f>
        <v>0</v>
      </c>
      <c r="P87" s="498"/>
      <c r="Q87" s="498"/>
      <c r="R87" s="498"/>
      <c r="S87" s="498"/>
      <c r="T87" s="498"/>
      <c r="U87" s="499"/>
      <c r="V87" s="500" t="str">
        <f>$Z$129</f>
        <v/>
      </c>
      <c r="W87" s="501"/>
      <c r="X87" s="501"/>
      <c r="Y87" s="501"/>
      <c r="Z87" s="501"/>
      <c r="AA87" s="501"/>
      <c r="AB87" s="501"/>
      <c r="AC87" s="501"/>
      <c r="AD87" s="501"/>
      <c r="AE87" s="501"/>
      <c r="AF87" s="502"/>
      <c r="AG87" s="435"/>
      <c r="AH87" s="432"/>
      <c r="AI87" s="439"/>
      <c r="AJ87" s="437"/>
      <c r="AK87" s="434"/>
      <c r="AL87" s="432"/>
      <c r="AM87" s="435"/>
      <c r="AN87" s="435"/>
      <c r="AO87" s="435"/>
      <c r="AP87" s="435"/>
      <c r="AQ87" s="435"/>
      <c r="AR87" s="435"/>
      <c r="AS87" s="435"/>
      <c r="AT87" s="435"/>
      <c r="AU87" s="435"/>
    </row>
    <row r="88" spans="1:48" ht="12" customHeight="1" outlineLevel="1" x14ac:dyDescent="0.15">
      <c r="A88" s="3"/>
      <c r="B88" s="494"/>
      <c r="C88" s="495"/>
      <c r="D88" s="495"/>
      <c r="E88" s="495"/>
      <c r="F88" s="495"/>
      <c r="G88" s="495"/>
      <c r="H88" s="495"/>
      <c r="I88" s="495"/>
      <c r="J88" s="495"/>
      <c r="K88" s="495"/>
      <c r="L88" s="495"/>
      <c r="M88" s="495"/>
      <c r="N88" s="496"/>
      <c r="O88" s="497"/>
      <c r="P88" s="498"/>
      <c r="Q88" s="498"/>
      <c r="R88" s="498"/>
      <c r="S88" s="498"/>
      <c r="T88" s="498"/>
      <c r="U88" s="499"/>
      <c r="V88" s="500"/>
      <c r="W88" s="501"/>
      <c r="X88" s="501"/>
      <c r="Y88" s="501"/>
      <c r="Z88" s="501"/>
      <c r="AA88" s="501"/>
      <c r="AB88" s="501"/>
      <c r="AC88" s="501"/>
      <c r="AD88" s="501"/>
      <c r="AE88" s="501"/>
      <c r="AF88" s="502"/>
      <c r="AG88" s="435"/>
      <c r="AH88" s="432"/>
      <c r="AI88" s="439"/>
      <c r="AJ88" s="433"/>
      <c r="AK88" s="434"/>
      <c r="AL88" s="432"/>
      <c r="AM88" s="435"/>
      <c r="AN88" s="435"/>
      <c r="AO88" s="435"/>
      <c r="AP88" s="435"/>
      <c r="AQ88" s="435"/>
      <c r="AR88" s="435"/>
      <c r="AS88" s="435"/>
      <c r="AT88" s="435"/>
      <c r="AU88" s="435"/>
    </row>
    <row r="89" spans="1:48" ht="12" customHeight="1" outlineLevel="1" x14ac:dyDescent="0.15">
      <c r="A89" s="3"/>
      <c r="B89" s="494" t="s">
        <v>27</v>
      </c>
      <c r="C89" s="495" t="s">
        <v>936</v>
      </c>
      <c r="D89" s="495"/>
      <c r="E89" s="495"/>
      <c r="F89" s="495"/>
      <c r="G89" s="495"/>
      <c r="H89" s="495"/>
      <c r="I89" s="495"/>
      <c r="J89" s="495"/>
      <c r="K89" s="495"/>
      <c r="L89" s="495"/>
      <c r="M89" s="495"/>
      <c r="N89" s="496"/>
      <c r="O89" s="497" t="str">
        <f>V131</f>
        <v>対象外</v>
      </c>
      <c r="P89" s="498"/>
      <c r="Q89" s="498"/>
      <c r="R89" s="498"/>
      <c r="S89" s="498"/>
      <c r="T89" s="498"/>
      <c r="U89" s="499"/>
      <c r="V89" s="500" t="str">
        <f>$Z$131</f>
        <v>都道府県のみ</v>
      </c>
      <c r="W89" s="501"/>
      <c r="X89" s="501"/>
      <c r="Y89" s="501"/>
      <c r="Z89" s="501"/>
      <c r="AA89" s="501"/>
      <c r="AB89" s="501"/>
      <c r="AC89" s="501"/>
      <c r="AD89" s="501"/>
      <c r="AE89" s="501"/>
      <c r="AF89" s="502"/>
      <c r="AG89" s="435"/>
      <c r="AH89" s="432"/>
      <c r="AI89" s="439"/>
      <c r="AJ89" s="433"/>
      <c r="AK89" s="434"/>
      <c r="AL89" s="432"/>
      <c r="AM89" s="435"/>
      <c r="AN89" s="435"/>
      <c r="AO89" s="435"/>
      <c r="AP89" s="435"/>
      <c r="AQ89" s="435"/>
      <c r="AR89" s="435"/>
      <c r="AS89" s="435"/>
      <c r="AT89" s="435"/>
      <c r="AU89" s="435"/>
    </row>
    <row r="90" spans="1:48" ht="12" customHeight="1" outlineLevel="1" x14ac:dyDescent="0.15">
      <c r="A90" s="3"/>
      <c r="B90" s="494"/>
      <c r="C90" s="495"/>
      <c r="D90" s="495"/>
      <c r="E90" s="495"/>
      <c r="F90" s="495"/>
      <c r="G90" s="495"/>
      <c r="H90" s="495"/>
      <c r="I90" s="495"/>
      <c r="J90" s="495"/>
      <c r="K90" s="495"/>
      <c r="L90" s="495"/>
      <c r="M90" s="495"/>
      <c r="N90" s="496"/>
      <c r="O90" s="497"/>
      <c r="P90" s="498"/>
      <c r="Q90" s="498"/>
      <c r="R90" s="498"/>
      <c r="S90" s="498"/>
      <c r="T90" s="498"/>
      <c r="U90" s="499"/>
      <c r="V90" s="500"/>
      <c r="W90" s="501"/>
      <c r="X90" s="501"/>
      <c r="Y90" s="501"/>
      <c r="Z90" s="501"/>
      <c r="AA90" s="501"/>
      <c r="AB90" s="501"/>
      <c r="AC90" s="501"/>
      <c r="AD90" s="501"/>
      <c r="AE90" s="501"/>
      <c r="AF90" s="502"/>
      <c r="AG90" s="435"/>
      <c r="AH90" s="432"/>
      <c r="AI90" s="439"/>
      <c r="AJ90" s="433"/>
      <c r="AK90" s="434"/>
      <c r="AL90" s="432"/>
      <c r="AM90" s="435"/>
      <c r="AN90" s="435"/>
      <c r="AO90" s="435"/>
      <c r="AP90" s="435"/>
      <c r="AQ90" s="435"/>
      <c r="AR90" s="435"/>
      <c r="AS90" s="435"/>
      <c r="AT90" s="435"/>
      <c r="AU90" s="435"/>
    </row>
    <row r="91" spans="1:48" ht="12" customHeight="1" outlineLevel="1" x14ac:dyDescent="0.15">
      <c r="A91" s="3"/>
      <c r="B91" s="494" t="s">
        <v>28</v>
      </c>
      <c r="C91" s="495" t="s">
        <v>869</v>
      </c>
      <c r="D91" s="495"/>
      <c r="E91" s="495"/>
      <c r="F91" s="495"/>
      <c r="G91" s="495"/>
      <c r="H91" s="495"/>
      <c r="I91" s="495"/>
      <c r="J91" s="495"/>
      <c r="K91" s="495"/>
      <c r="L91" s="495"/>
      <c r="M91" s="495"/>
      <c r="N91" s="496"/>
      <c r="O91" s="497" t="str">
        <f>V132</f>
        <v>対象外</v>
      </c>
      <c r="P91" s="498"/>
      <c r="Q91" s="498"/>
      <c r="R91" s="498"/>
      <c r="S91" s="498"/>
      <c r="T91" s="498"/>
      <c r="U91" s="499"/>
      <c r="V91" s="500"/>
      <c r="W91" s="501"/>
      <c r="X91" s="501"/>
      <c r="Y91" s="501"/>
      <c r="Z91" s="501"/>
      <c r="AA91" s="501"/>
      <c r="AB91" s="501"/>
      <c r="AC91" s="501"/>
      <c r="AD91" s="501"/>
      <c r="AE91" s="501"/>
      <c r="AF91" s="502"/>
      <c r="AG91" s="435"/>
      <c r="AH91" s="432"/>
      <c r="AI91" s="439"/>
      <c r="AJ91" s="433"/>
      <c r="AK91" s="434"/>
      <c r="AL91" s="432"/>
      <c r="AM91" s="435"/>
      <c r="AN91" s="435"/>
      <c r="AO91" s="435"/>
      <c r="AP91" s="435"/>
      <c r="AQ91" s="435"/>
      <c r="AR91" s="435"/>
      <c r="AS91" s="435"/>
      <c r="AT91" s="435"/>
      <c r="AU91" s="435"/>
    </row>
    <row r="92" spans="1:48" ht="12" customHeight="1" outlineLevel="1" x14ac:dyDescent="0.15">
      <c r="A92" s="3"/>
      <c r="B92" s="494"/>
      <c r="C92" s="495"/>
      <c r="D92" s="495"/>
      <c r="E92" s="495"/>
      <c r="F92" s="495"/>
      <c r="G92" s="495"/>
      <c r="H92" s="495"/>
      <c r="I92" s="495"/>
      <c r="J92" s="495"/>
      <c r="K92" s="495"/>
      <c r="L92" s="495"/>
      <c r="M92" s="495"/>
      <c r="N92" s="496"/>
      <c r="O92" s="497"/>
      <c r="P92" s="498"/>
      <c r="Q92" s="498"/>
      <c r="R92" s="498"/>
      <c r="S92" s="498"/>
      <c r="T92" s="498"/>
      <c r="U92" s="499"/>
      <c r="V92" s="500"/>
      <c r="W92" s="501"/>
      <c r="X92" s="501"/>
      <c r="Y92" s="501"/>
      <c r="Z92" s="501"/>
      <c r="AA92" s="501"/>
      <c r="AB92" s="501"/>
      <c r="AC92" s="501"/>
      <c r="AD92" s="501"/>
      <c r="AE92" s="501"/>
      <c r="AF92" s="502"/>
      <c r="AG92" s="435"/>
      <c r="AH92" s="432"/>
      <c r="AI92" s="439"/>
      <c r="AJ92" s="433"/>
      <c r="AK92" s="434"/>
      <c r="AL92" s="432"/>
      <c r="AM92" s="435"/>
      <c r="AN92" s="435"/>
      <c r="AO92" s="435"/>
      <c r="AP92" s="435"/>
      <c r="AQ92" s="435"/>
      <c r="AR92" s="435"/>
      <c r="AS92" s="435"/>
      <c r="AT92" s="435"/>
      <c r="AU92" s="435"/>
    </row>
    <row r="93" spans="1:48" ht="12" customHeight="1" outlineLevel="1" x14ac:dyDescent="0.15">
      <c r="A93" s="3"/>
      <c r="B93" s="774" t="s">
        <v>29</v>
      </c>
      <c r="C93" s="495" t="str">
        <f>"建築行政地図情報システム"&amp;IF(O93&gt;0,CHAR(10)&amp;"("&amp;Z52&amp;")")</f>
        <v>建築行政地図情報システム
()</v>
      </c>
      <c r="D93" s="495"/>
      <c r="E93" s="495"/>
      <c r="F93" s="495"/>
      <c r="G93" s="495"/>
      <c r="H93" s="495"/>
      <c r="I93" s="495"/>
      <c r="J93" s="495"/>
      <c r="K93" s="495"/>
      <c r="L93" s="495"/>
      <c r="M93" s="495"/>
      <c r="N93" s="496"/>
      <c r="O93" s="497" t="str">
        <f>V133</f>
        <v>対象外</v>
      </c>
      <c r="P93" s="498"/>
      <c r="Q93" s="498"/>
      <c r="R93" s="498"/>
      <c r="S93" s="498"/>
      <c r="T93" s="498"/>
      <c r="U93" s="499"/>
      <c r="V93" s="500" t="str">
        <f>$Z$133</f>
        <v/>
      </c>
      <c r="W93" s="501"/>
      <c r="X93" s="501"/>
      <c r="Y93" s="501"/>
      <c r="Z93" s="501"/>
      <c r="AA93" s="501"/>
      <c r="AB93" s="501"/>
      <c r="AC93" s="501"/>
      <c r="AD93" s="501"/>
      <c r="AE93" s="501"/>
      <c r="AF93" s="502"/>
      <c r="AG93" s="435"/>
      <c r="AH93" s="432"/>
      <c r="AI93" s="439"/>
      <c r="AJ93" s="433"/>
      <c r="AK93" s="434"/>
      <c r="AL93" s="432"/>
      <c r="AM93" s="435"/>
      <c r="AN93" s="435"/>
      <c r="AO93" s="435"/>
      <c r="AP93" s="435"/>
      <c r="AQ93" s="435"/>
      <c r="AR93" s="435"/>
      <c r="AS93" s="435"/>
      <c r="AT93" s="435"/>
      <c r="AU93" s="435"/>
      <c r="AV93" s="274"/>
    </row>
    <row r="94" spans="1:48" ht="12" customHeight="1" outlineLevel="1" x14ac:dyDescent="0.15">
      <c r="A94" s="3"/>
      <c r="B94" s="775"/>
      <c r="C94" s="776"/>
      <c r="D94" s="776"/>
      <c r="E94" s="776"/>
      <c r="F94" s="776"/>
      <c r="G94" s="776"/>
      <c r="H94" s="776"/>
      <c r="I94" s="776"/>
      <c r="J94" s="776"/>
      <c r="K94" s="776"/>
      <c r="L94" s="776"/>
      <c r="M94" s="776"/>
      <c r="N94" s="777"/>
      <c r="O94" s="778"/>
      <c r="P94" s="779"/>
      <c r="Q94" s="779"/>
      <c r="R94" s="779"/>
      <c r="S94" s="779"/>
      <c r="T94" s="779"/>
      <c r="U94" s="780"/>
      <c r="V94" s="781"/>
      <c r="W94" s="782"/>
      <c r="X94" s="782"/>
      <c r="Y94" s="782"/>
      <c r="Z94" s="782"/>
      <c r="AA94" s="782"/>
      <c r="AB94" s="782"/>
      <c r="AC94" s="782"/>
      <c r="AD94" s="782"/>
      <c r="AE94" s="782"/>
      <c r="AF94" s="783"/>
      <c r="AG94" s="435"/>
      <c r="AH94" s="432"/>
      <c r="AI94" s="439"/>
      <c r="AJ94" s="433"/>
      <c r="AK94" s="434"/>
      <c r="AL94" s="432"/>
      <c r="AM94" s="435"/>
      <c r="AN94" s="435"/>
      <c r="AO94" s="435"/>
      <c r="AP94" s="435"/>
      <c r="AQ94" s="435"/>
      <c r="AR94" s="435"/>
      <c r="AS94" s="435"/>
      <c r="AT94" s="435"/>
      <c r="AU94" s="435"/>
      <c r="AV94" s="274"/>
    </row>
    <row r="95" spans="1:48" ht="12" customHeight="1" outlineLevel="1" x14ac:dyDescent="0.15">
      <c r="A95" s="3"/>
      <c r="B95" s="819" t="s">
        <v>2</v>
      </c>
      <c r="C95" s="820"/>
      <c r="D95" s="820"/>
      <c r="E95" s="820"/>
      <c r="F95" s="820"/>
      <c r="G95" s="820"/>
      <c r="H95" s="820"/>
      <c r="I95" s="820"/>
      <c r="J95" s="820"/>
      <c r="K95" s="820"/>
      <c r="L95" s="820"/>
      <c r="M95" s="820"/>
      <c r="N95" s="821"/>
      <c r="O95" s="680">
        <f>V134</f>
        <v>0</v>
      </c>
      <c r="P95" s="681"/>
      <c r="Q95" s="681"/>
      <c r="R95" s="681"/>
      <c r="S95" s="681"/>
      <c r="T95" s="681"/>
      <c r="U95" s="682"/>
      <c r="V95" s="655" t="s">
        <v>1032</v>
      </c>
      <c r="W95" s="656"/>
      <c r="X95" s="656"/>
      <c r="Y95" s="656"/>
      <c r="Z95" s="656"/>
      <c r="AA95" s="656"/>
      <c r="AB95" s="656"/>
      <c r="AC95" s="656"/>
      <c r="AD95" s="656"/>
      <c r="AE95" s="656"/>
      <c r="AF95" s="657"/>
      <c r="AG95" s="453"/>
      <c r="AH95" s="454"/>
      <c r="AI95" s="455"/>
      <c r="AJ95" s="456"/>
      <c r="AK95" s="457"/>
      <c r="AL95" s="432"/>
      <c r="AM95" s="458"/>
      <c r="AN95" s="458"/>
      <c r="AO95" s="458"/>
      <c r="AP95" s="458"/>
      <c r="AQ95" s="458"/>
      <c r="AR95" s="435"/>
      <c r="AS95" s="435"/>
      <c r="AT95" s="435"/>
      <c r="AU95" s="435"/>
      <c r="AV95" s="274"/>
    </row>
    <row r="96" spans="1:48" ht="12" customHeight="1" outlineLevel="1" x14ac:dyDescent="0.15">
      <c r="A96" s="3"/>
      <c r="B96" s="822"/>
      <c r="C96" s="823"/>
      <c r="D96" s="823"/>
      <c r="E96" s="823"/>
      <c r="F96" s="823"/>
      <c r="G96" s="823"/>
      <c r="H96" s="823"/>
      <c r="I96" s="823"/>
      <c r="J96" s="823"/>
      <c r="K96" s="823"/>
      <c r="L96" s="823"/>
      <c r="M96" s="823"/>
      <c r="N96" s="824"/>
      <c r="O96" s="784"/>
      <c r="P96" s="785"/>
      <c r="Q96" s="785"/>
      <c r="R96" s="785"/>
      <c r="S96" s="785"/>
      <c r="T96" s="785"/>
      <c r="U96" s="786"/>
      <c r="V96" s="804"/>
      <c r="W96" s="805"/>
      <c r="X96" s="805"/>
      <c r="Y96" s="805"/>
      <c r="Z96" s="805"/>
      <c r="AA96" s="805"/>
      <c r="AB96" s="805"/>
      <c r="AC96" s="805"/>
      <c r="AD96" s="805"/>
      <c r="AE96" s="805"/>
      <c r="AF96" s="806"/>
      <c r="AG96" s="459"/>
      <c r="AH96" s="454"/>
      <c r="AI96" s="455"/>
      <c r="AJ96" s="456"/>
      <c r="AK96" s="457"/>
      <c r="AL96" s="432"/>
      <c r="AM96" s="435"/>
      <c r="AN96" s="435"/>
      <c r="AO96" s="435"/>
      <c r="AP96" s="435"/>
      <c r="AQ96" s="435"/>
      <c r="AR96" s="435"/>
      <c r="AS96" s="435"/>
      <c r="AT96" s="435"/>
      <c r="AU96" s="435"/>
      <c r="AV96" s="274"/>
    </row>
    <row r="97" spans="1:48" ht="12" customHeight="1" outlineLevel="1" x14ac:dyDescent="0.15">
      <c r="A97" s="3"/>
      <c r="B97" s="825" t="s">
        <v>1034</v>
      </c>
      <c r="C97" s="826"/>
      <c r="D97" s="826"/>
      <c r="E97" s="826"/>
      <c r="F97" s="826"/>
      <c r="G97" s="826"/>
      <c r="H97" s="826"/>
      <c r="I97" s="826"/>
      <c r="J97" s="826"/>
      <c r="K97" s="826"/>
      <c r="L97" s="826"/>
      <c r="M97" s="826"/>
      <c r="N97" s="827"/>
      <c r="O97" s="831">
        <f>INT(N147*S146/12)</f>
        <v>0</v>
      </c>
      <c r="P97" s="832"/>
      <c r="Q97" s="832"/>
      <c r="R97" s="832"/>
      <c r="S97" s="832"/>
      <c r="T97" s="832"/>
      <c r="U97" s="833"/>
      <c r="V97" s="834" t="str">
        <f>"小計（税抜）×" &amp; S146 &amp; "/12　　１円未満切捨"</f>
        <v>小計（税抜）×12/12　　１円未満切捨</v>
      </c>
      <c r="W97" s="835"/>
      <c r="X97" s="835"/>
      <c r="Y97" s="835"/>
      <c r="Z97" s="835"/>
      <c r="AA97" s="835"/>
      <c r="AB97" s="835"/>
      <c r="AC97" s="835"/>
      <c r="AD97" s="835"/>
      <c r="AE97" s="835"/>
      <c r="AF97" s="836"/>
      <c r="AG97" s="453"/>
      <c r="AH97" s="454"/>
      <c r="AI97" s="455"/>
      <c r="AJ97" s="456"/>
      <c r="AK97" s="457"/>
      <c r="AL97" s="432"/>
      <c r="AM97" s="458"/>
      <c r="AN97" s="458"/>
      <c r="AO97" s="458"/>
      <c r="AP97" s="458"/>
      <c r="AQ97" s="458"/>
      <c r="AR97" s="435"/>
      <c r="AS97" s="435"/>
      <c r="AT97" s="435"/>
      <c r="AU97" s="435"/>
      <c r="AV97" s="274"/>
    </row>
    <row r="98" spans="1:48" ht="12" customHeight="1" outlineLevel="1" x14ac:dyDescent="0.15">
      <c r="A98" s="3"/>
      <c r="B98" s="828"/>
      <c r="C98" s="829"/>
      <c r="D98" s="829"/>
      <c r="E98" s="829"/>
      <c r="F98" s="829"/>
      <c r="G98" s="829"/>
      <c r="H98" s="829"/>
      <c r="I98" s="829"/>
      <c r="J98" s="829"/>
      <c r="K98" s="829"/>
      <c r="L98" s="829"/>
      <c r="M98" s="829"/>
      <c r="N98" s="830"/>
      <c r="O98" s="778"/>
      <c r="P98" s="779"/>
      <c r="Q98" s="779"/>
      <c r="R98" s="779"/>
      <c r="S98" s="779"/>
      <c r="T98" s="779"/>
      <c r="U98" s="780"/>
      <c r="V98" s="781"/>
      <c r="W98" s="782"/>
      <c r="X98" s="782"/>
      <c r="Y98" s="782"/>
      <c r="Z98" s="782"/>
      <c r="AA98" s="782"/>
      <c r="AB98" s="782"/>
      <c r="AC98" s="782"/>
      <c r="AD98" s="782"/>
      <c r="AE98" s="782"/>
      <c r="AF98" s="783"/>
      <c r="AG98" s="459"/>
      <c r="AH98" s="454"/>
      <c r="AI98" s="455"/>
      <c r="AJ98" s="456"/>
      <c r="AK98" s="457"/>
      <c r="AL98" s="432"/>
      <c r="AM98" s="435"/>
      <c r="AN98" s="435"/>
      <c r="AO98" s="435"/>
      <c r="AP98" s="435"/>
      <c r="AQ98" s="435"/>
      <c r="AR98" s="435"/>
      <c r="AS98" s="435"/>
      <c r="AT98" s="435"/>
      <c r="AU98" s="435"/>
      <c r="AV98" s="274"/>
    </row>
    <row r="99" spans="1:48" ht="12" customHeight="1" outlineLevel="1" x14ac:dyDescent="0.15">
      <c r="A99" s="3"/>
      <c r="B99" s="807" t="s">
        <v>1035</v>
      </c>
      <c r="C99" s="808"/>
      <c r="D99" s="808"/>
      <c r="E99" s="808"/>
      <c r="F99" s="808"/>
      <c r="G99" s="808"/>
      <c r="H99" s="808"/>
      <c r="I99" s="808"/>
      <c r="J99" s="808"/>
      <c r="K99" s="808"/>
      <c r="L99" s="808"/>
      <c r="M99" s="808"/>
      <c r="N99" s="809"/>
      <c r="O99" s="680">
        <f>N149</f>
        <v>0</v>
      </c>
      <c r="P99" s="681"/>
      <c r="Q99" s="681"/>
      <c r="R99" s="681"/>
      <c r="S99" s="681"/>
      <c r="T99" s="681"/>
      <c r="U99" s="682"/>
      <c r="V99" s="813" t="s">
        <v>1036</v>
      </c>
      <c r="W99" s="814"/>
      <c r="X99" s="814"/>
      <c r="Y99" s="814"/>
      <c r="Z99" s="814"/>
      <c r="AA99" s="814"/>
      <c r="AB99" s="814"/>
      <c r="AC99" s="814"/>
      <c r="AD99" s="814"/>
      <c r="AE99" s="814"/>
      <c r="AF99" s="815"/>
      <c r="AG99" s="459"/>
      <c r="AH99" s="454"/>
      <c r="AI99" s="455"/>
      <c r="AJ99" s="456"/>
      <c r="AK99" s="457"/>
      <c r="AL99" s="432"/>
      <c r="AM99" s="435"/>
      <c r="AN99" s="435"/>
      <c r="AO99" s="435"/>
      <c r="AP99" s="435"/>
      <c r="AQ99" s="435"/>
      <c r="AR99" s="435"/>
      <c r="AS99" s="435"/>
      <c r="AT99" s="435"/>
      <c r="AU99" s="435"/>
      <c r="AV99" s="274"/>
    </row>
    <row r="100" spans="1:48" ht="12" customHeight="1" outlineLevel="1" x14ac:dyDescent="0.15">
      <c r="A100" s="3"/>
      <c r="B100" s="810"/>
      <c r="C100" s="811"/>
      <c r="D100" s="811"/>
      <c r="E100" s="811"/>
      <c r="F100" s="811"/>
      <c r="G100" s="811"/>
      <c r="H100" s="811"/>
      <c r="I100" s="811"/>
      <c r="J100" s="811"/>
      <c r="K100" s="811"/>
      <c r="L100" s="811"/>
      <c r="M100" s="811"/>
      <c r="N100" s="812"/>
      <c r="O100" s="784"/>
      <c r="P100" s="785"/>
      <c r="Q100" s="785"/>
      <c r="R100" s="785"/>
      <c r="S100" s="785"/>
      <c r="T100" s="785"/>
      <c r="U100" s="786"/>
      <c r="V100" s="816"/>
      <c r="W100" s="817"/>
      <c r="X100" s="817"/>
      <c r="Y100" s="817"/>
      <c r="Z100" s="817"/>
      <c r="AA100" s="817"/>
      <c r="AB100" s="817"/>
      <c r="AC100" s="817"/>
      <c r="AD100" s="817"/>
      <c r="AE100" s="817"/>
      <c r="AF100" s="818"/>
      <c r="AG100" s="459"/>
      <c r="AH100" s="454"/>
      <c r="AI100" s="455"/>
      <c r="AJ100" s="456"/>
      <c r="AK100" s="457"/>
      <c r="AL100" s="432"/>
      <c r="AM100" s="435"/>
      <c r="AN100" s="435"/>
      <c r="AO100" s="435"/>
      <c r="AP100" s="435"/>
      <c r="AQ100" s="435"/>
      <c r="AR100" s="435"/>
      <c r="AS100" s="435"/>
      <c r="AT100" s="435"/>
      <c r="AU100" s="435"/>
      <c r="AV100" s="274"/>
    </row>
    <row r="101" spans="1:48" ht="15" hidden="1" customHeight="1" outlineLevel="2" x14ac:dyDescent="0.15">
      <c r="A101" s="3"/>
      <c r="B101" s="6"/>
      <c r="C101" s="6"/>
      <c r="D101" s="6"/>
      <c r="E101" s="6"/>
      <c r="F101" s="6"/>
      <c r="G101" s="6"/>
      <c r="H101" s="6"/>
      <c r="I101" s="6"/>
      <c r="J101" s="6"/>
      <c r="K101" s="6"/>
      <c r="L101" s="6"/>
      <c r="M101" s="6"/>
      <c r="N101" s="6"/>
      <c r="O101" s="13"/>
      <c r="P101" s="13"/>
      <c r="Q101" s="13"/>
      <c r="R101" s="13"/>
      <c r="S101" s="13"/>
      <c r="T101" s="13"/>
      <c r="U101" s="13"/>
      <c r="V101" s="5"/>
      <c r="W101" s="5"/>
      <c r="X101" s="5"/>
      <c r="Y101" s="5"/>
      <c r="Z101" s="5"/>
      <c r="AA101" s="5"/>
      <c r="AB101" s="5"/>
      <c r="AC101" s="5"/>
      <c r="AD101" s="5"/>
      <c r="AE101" s="5"/>
      <c r="AF101" s="5"/>
      <c r="AG101" s="435"/>
      <c r="AH101" s="432"/>
      <c r="AI101" s="439"/>
      <c r="AJ101" s="433"/>
      <c r="AK101" s="434"/>
      <c r="AL101" s="432"/>
      <c r="AM101" s="435"/>
      <c r="AN101" s="435"/>
      <c r="AO101" s="435"/>
      <c r="AP101" s="435"/>
      <c r="AQ101" s="435"/>
      <c r="AR101" s="435"/>
      <c r="AS101" s="435"/>
      <c r="AT101" s="435"/>
      <c r="AU101" s="435"/>
      <c r="AV101" s="274"/>
    </row>
    <row r="102" spans="1:48" ht="15" hidden="1" customHeight="1" outlineLevel="2" x14ac:dyDescent="0.15">
      <c r="A102" s="3"/>
      <c r="B102" s="6"/>
      <c r="C102" s="6"/>
      <c r="D102" s="6"/>
      <c r="E102" s="6"/>
      <c r="F102" s="6"/>
      <c r="G102" s="6"/>
      <c r="H102" s="6"/>
      <c r="I102" s="6"/>
      <c r="J102" s="6"/>
      <c r="K102" s="6"/>
      <c r="L102" s="6"/>
      <c r="M102" s="6"/>
      <c r="N102" s="6"/>
      <c r="O102" s="13"/>
      <c r="P102" s="13"/>
      <c r="Q102" s="13"/>
      <c r="R102" s="13"/>
      <c r="S102" s="13"/>
      <c r="T102" s="13"/>
      <c r="U102" s="13"/>
      <c r="V102" s="5"/>
      <c r="W102" s="5"/>
      <c r="X102" s="5"/>
      <c r="Y102" s="5"/>
      <c r="Z102" s="5"/>
      <c r="AA102" s="5"/>
      <c r="AB102" s="5"/>
      <c r="AC102" s="5"/>
      <c r="AD102" s="5"/>
      <c r="AE102" s="5"/>
      <c r="AF102" s="5"/>
      <c r="AG102" s="435"/>
      <c r="AH102" s="432"/>
      <c r="AI102" s="439"/>
      <c r="AJ102" s="433"/>
      <c r="AK102" s="434"/>
      <c r="AL102" s="432"/>
      <c r="AM102" s="435"/>
      <c r="AN102" s="435"/>
      <c r="AO102" s="435"/>
      <c r="AP102" s="435"/>
      <c r="AQ102" s="435"/>
      <c r="AR102" s="435"/>
      <c r="AS102" s="435"/>
      <c r="AT102" s="435"/>
      <c r="AU102" s="435"/>
      <c r="AV102" s="274"/>
    </row>
    <row r="103" spans="1:48" ht="15" hidden="1" customHeight="1" outlineLevel="2" x14ac:dyDescent="0.15">
      <c r="A103" s="3"/>
      <c r="B103" s="8" t="s">
        <v>17</v>
      </c>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435"/>
      <c r="AH103" s="432"/>
      <c r="AI103" s="439"/>
      <c r="AJ103" s="433"/>
      <c r="AK103" s="434"/>
      <c r="AL103" s="432"/>
      <c r="AM103" s="435"/>
      <c r="AN103" s="435"/>
      <c r="AO103" s="435"/>
      <c r="AP103" s="435"/>
      <c r="AQ103" s="435"/>
      <c r="AR103" s="435"/>
      <c r="AS103" s="435"/>
      <c r="AT103" s="435"/>
      <c r="AU103" s="435"/>
      <c r="AV103" s="274"/>
    </row>
    <row r="104" spans="1:48" ht="15" hidden="1" customHeight="1" outlineLevel="2" x14ac:dyDescent="0.15">
      <c r="A104" s="3"/>
      <c r="B104" s="801"/>
      <c r="C104" s="802"/>
      <c r="D104" s="802"/>
      <c r="E104" s="802"/>
      <c r="F104" s="802"/>
      <c r="G104" s="802"/>
      <c r="H104" s="802"/>
      <c r="I104" s="802"/>
      <c r="J104" s="802"/>
      <c r="K104" s="802"/>
      <c r="L104" s="802"/>
      <c r="M104" s="802"/>
      <c r="N104" s="802"/>
      <c r="O104" s="802"/>
      <c r="P104" s="802"/>
      <c r="Q104" s="802"/>
      <c r="R104" s="802"/>
      <c r="S104" s="802"/>
      <c r="T104" s="802"/>
      <c r="U104" s="802"/>
      <c r="V104" s="802"/>
      <c r="W104" s="802"/>
      <c r="X104" s="802"/>
      <c r="Y104" s="802"/>
      <c r="Z104" s="802"/>
      <c r="AA104" s="802"/>
      <c r="AB104" s="802"/>
      <c r="AC104" s="802"/>
      <c r="AD104" s="802"/>
      <c r="AE104" s="802"/>
      <c r="AF104" s="803"/>
      <c r="AG104" s="435"/>
      <c r="AH104" s="432"/>
      <c r="AI104" s="439"/>
      <c r="AJ104" s="433"/>
      <c r="AK104" s="434"/>
      <c r="AL104" s="432"/>
      <c r="AM104" s="435"/>
      <c r="AN104" s="435"/>
      <c r="AO104" s="435"/>
      <c r="AP104" s="435"/>
      <c r="AQ104" s="435"/>
      <c r="AR104" s="435"/>
      <c r="AS104" s="435"/>
      <c r="AT104" s="435"/>
      <c r="AU104" s="435"/>
      <c r="AV104" s="274"/>
    </row>
    <row r="105" spans="1:48" ht="15" hidden="1" customHeight="1" outlineLevel="2" x14ac:dyDescent="0.15">
      <c r="A105" s="3"/>
      <c r="B105" s="787" t="s">
        <v>152</v>
      </c>
      <c r="C105" s="788"/>
      <c r="D105" s="788"/>
      <c r="E105" s="788"/>
      <c r="F105" s="788"/>
      <c r="G105" s="788"/>
      <c r="H105" s="788"/>
      <c r="I105" s="788"/>
      <c r="J105" s="788"/>
      <c r="K105" s="788"/>
      <c r="L105" s="788"/>
      <c r="M105" s="788"/>
      <c r="N105" s="788"/>
      <c r="O105" s="788"/>
      <c r="P105" s="788"/>
      <c r="Q105" s="788"/>
      <c r="R105" s="788"/>
      <c r="S105" s="788"/>
      <c r="T105" s="788"/>
      <c r="U105" s="788"/>
      <c r="V105" s="788"/>
      <c r="W105" s="788"/>
      <c r="X105" s="788"/>
      <c r="Y105" s="788"/>
      <c r="Z105" s="788"/>
      <c r="AA105" s="788"/>
      <c r="AB105" s="788"/>
      <c r="AC105" s="788"/>
      <c r="AD105" s="788"/>
      <c r="AE105" s="788"/>
      <c r="AF105" s="789"/>
      <c r="AG105" s="435"/>
      <c r="AH105" s="432"/>
      <c r="AI105" s="439"/>
      <c r="AJ105" s="433"/>
      <c r="AK105" s="434"/>
      <c r="AL105" s="432"/>
      <c r="AM105" s="435"/>
      <c r="AN105" s="435"/>
      <c r="AO105" s="435"/>
      <c r="AP105" s="435"/>
      <c r="AQ105" s="435"/>
      <c r="AR105" s="435"/>
      <c r="AS105" s="435"/>
      <c r="AT105" s="435"/>
      <c r="AU105" s="435"/>
      <c r="AV105" s="274"/>
    </row>
    <row r="106" spans="1:48" ht="15" hidden="1" customHeight="1" outlineLevel="2" x14ac:dyDescent="0.15">
      <c r="A106" s="3"/>
      <c r="B106" s="787" t="s">
        <v>21</v>
      </c>
      <c r="C106" s="788"/>
      <c r="D106" s="788"/>
      <c r="E106" s="788"/>
      <c r="F106" s="788"/>
      <c r="G106" s="788"/>
      <c r="H106" s="788"/>
      <c r="I106" s="788"/>
      <c r="J106" s="788"/>
      <c r="K106" s="788"/>
      <c r="L106" s="788"/>
      <c r="M106" s="788"/>
      <c r="N106" s="788"/>
      <c r="O106" s="788"/>
      <c r="P106" s="788"/>
      <c r="Q106" s="788"/>
      <c r="R106" s="788"/>
      <c r="S106" s="788"/>
      <c r="T106" s="788"/>
      <c r="U106" s="788"/>
      <c r="V106" s="788"/>
      <c r="W106" s="788"/>
      <c r="X106" s="788"/>
      <c r="Y106" s="788"/>
      <c r="Z106" s="788"/>
      <c r="AA106" s="788"/>
      <c r="AB106" s="788"/>
      <c r="AC106" s="788"/>
      <c r="AD106" s="788"/>
      <c r="AE106" s="788"/>
      <c r="AF106" s="789"/>
      <c r="AG106" s="435"/>
      <c r="AH106" s="432"/>
      <c r="AI106" s="439"/>
      <c r="AJ106" s="433"/>
      <c r="AK106" s="434"/>
      <c r="AL106" s="432"/>
      <c r="AM106" s="435"/>
      <c r="AN106" s="435"/>
      <c r="AO106" s="435"/>
      <c r="AP106" s="435"/>
      <c r="AQ106" s="435"/>
      <c r="AR106" s="435"/>
      <c r="AS106" s="435"/>
      <c r="AT106" s="435"/>
      <c r="AU106" s="435"/>
      <c r="AV106" s="274"/>
    </row>
    <row r="107" spans="1:48" ht="15" hidden="1" customHeight="1" outlineLevel="2" x14ac:dyDescent="0.15">
      <c r="A107" s="3"/>
      <c r="B107" s="787" t="s">
        <v>22</v>
      </c>
      <c r="C107" s="788"/>
      <c r="D107" s="788"/>
      <c r="E107" s="788"/>
      <c r="F107" s="788"/>
      <c r="G107" s="788"/>
      <c r="H107" s="788"/>
      <c r="I107" s="788"/>
      <c r="J107" s="788"/>
      <c r="K107" s="788"/>
      <c r="L107" s="788"/>
      <c r="M107" s="788"/>
      <c r="N107" s="788"/>
      <c r="O107" s="788"/>
      <c r="P107" s="788"/>
      <c r="Q107" s="788"/>
      <c r="R107" s="788"/>
      <c r="S107" s="788"/>
      <c r="T107" s="788"/>
      <c r="U107" s="788"/>
      <c r="V107" s="788"/>
      <c r="W107" s="788"/>
      <c r="X107" s="788"/>
      <c r="Y107" s="788"/>
      <c r="Z107" s="788"/>
      <c r="AA107" s="788"/>
      <c r="AB107" s="788"/>
      <c r="AC107" s="788"/>
      <c r="AD107" s="788"/>
      <c r="AE107" s="788"/>
      <c r="AF107" s="789"/>
      <c r="AG107" s="435"/>
      <c r="AH107" s="432"/>
      <c r="AI107" s="439"/>
      <c r="AJ107" s="433"/>
      <c r="AK107" s="434"/>
      <c r="AL107" s="432"/>
      <c r="AM107" s="435"/>
      <c r="AN107" s="435"/>
      <c r="AO107" s="435"/>
      <c r="AP107" s="435"/>
      <c r="AQ107" s="435"/>
      <c r="AR107" s="435"/>
      <c r="AS107" s="435"/>
      <c r="AT107" s="435"/>
      <c r="AU107" s="435"/>
      <c r="AV107" s="274"/>
    </row>
    <row r="108" spans="1:48" ht="15" hidden="1" customHeight="1" outlineLevel="2" x14ac:dyDescent="0.15">
      <c r="A108" s="3"/>
      <c r="B108" s="787" t="s">
        <v>23</v>
      </c>
      <c r="C108" s="788"/>
      <c r="D108" s="788"/>
      <c r="E108" s="788"/>
      <c r="F108" s="788"/>
      <c r="G108" s="788"/>
      <c r="H108" s="788"/>
      <c r="I108" s="788"/>
      <c r="J108" s="788"/>
      <c r="K108" s="788"/>
      <c r="L108" s="788"/>
      <c r="M108" s="788"/>
      <c r="N108" s="788"/>
      <c r="O108" s="788"/>
      <c r="P108" s="788"/>
      <c r="Q108" s="788"/>
      <c r="R108" s="788"/>
      <c r="S108" s="788"/>
      <c r="T108" s="788"/>
      <c r="U108" s="788"/>
      <c r="V108" s="788"/>
      <c r="W108" s="788"/>
      <c r="X108" s="788"/>
      <c r="Y108" s="788"/>
      <c r="Z108" s="788"/>
      <c r="AA108" s="788"/>
      <c r="AB108" s="788"/>
      <c r="AC108" s="788"/>
      <c r="AD108" s="788"/>
      <c r="AE108" s="788"/>
      <c r="AF108" s="789"/>
      <c r="AG108" s="435"/>
      <c r="AH108" s="432"/>
      <c r="AI108" s="439"/>
      <c r="AJ108" s="433"/>
      <c r="AK108" s="434"/>
      <c r="AL108" s="432"/>
      <c r="AM108" s="435"/>
      <c r="AN108" s="435"/>
      <c r="AO108" s="435"/>
      <c r="AP108" s="435"/>
      <c r="AQ108" s="435"/>
      <c r="AR108" s="435"/>
      <c r="AS108" s="435"/>
      <c r="AT108" s="435"/>
      <c r="AU108" s="435"/>
      <c r="AV108" s="274"/>
    </row>
    <row r="109" spans="1:48" ht="15" hidden="1" customHeight="1" outlineLevel="2" x14ac:dyDescent="0.15">
      <c r="A109" s="3"/>
      <c r="B109" s="787" t="s">
        <v>55</v>
      </c>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8"/>
      <c r="AA109" s="788"/>
      <c r="AB109" s="788"/>
      <c r="AC109" s="788"/>
      <c r="AD109" s="788"/>
      <c r="AE109" s="788"/>
      <c r="AF109" s="789"/>
      <c r="AG109" s="435"/>
      <c r="AH109" s="432"/>
      <c r="AI109" s="439"/>
      <c r="AJ109" s="433"/>
      <c r="AK109" s="434"/>
      <c r="AL109" s="432"/>
      <c r="AM109" s="435"/>
      <c r="AN109" s="435"/>
      <c r="AO109" s="435"/>
      <c r="AP109" s="435"/>
      <c r="AQ109" s="435"/>
      <c r="AR109" s="435"/>
      <c r="AS109" s="435"/>
      <c r="AT109" s="435"/>
      <c r="AU109" s="435"/>
      <c r="AV109" s="274"/>
    </row>
    <row r="110" spans="1:48" ht="15" hidden="1" customHeight="1" outlineLevel="2" x14ac:dyDescent="0.15">
      <c r="A110" s="3"/>
      <c r="B110" s="787" t="s">
        <v>1104</v>
      </c>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8"/>
      <c r="AA110" s="788"/>
      <c r="AB110" s="788"/>
      <c r="AC110" s="788"/>
      <c r="AD110" s="788"/>
      <c r="AE110" s="788"/>
      <c r="AF110" s="789"/>
      <c r="AG110" s="435"/>
      <c r="AH110" s="432"/>
      <c r="AI110" s="439"/>
      <c r="AJ110" s="433"/>
      <c r="AK110" s="434"/>
      <c r="AL110" s="432"/>
      <c r="AM110" s="435"/>
      <c r="AN110" s="435"/>
      <c r="AO110" s="435"/>
      <c r="AP110" s="435"/>
      <c r="AQ110" s="435"/>
      <c r="AR110" s="435"/>
      <c r="AS110" s="435"/>
      <c r="AT110" s="435"/>
      <c r="AU110" s="435"/>
      <c r="AV110" s="274"/>
    </row>
    <row r="111" spans="1:48" ht="15" hidden="1" customHeight="1" outlineLevel="2" x14ac:dyDescent="0.15">
      <c r="A111" s="3"/>
      <c r="B111" s="33"/>
      <c r="C111" s="34"/>
      <c r="D111" s="34"/>
      <c r="E111" s="34"/>
      <c r="F111" s="34"/>
      <c r="G111" s="34"/>
      <c r="H111" s="34"/>
      <c r="I111" s="34"/>
      <c r="J111" s="34"/>
      <c r="K111" s="34"/>
      <c r="L111" s="34"/>
      <c r="M111" s="34"/>
      <c r="N111" s="34"/>
      <c r="O111" s="34"/>
      <c r="P111" s="34"/>
      <c r="Q111" s="853" t="s">
        <v>18</v>
      </c>
      <c r="R111" s="853"/>
      <c r="S111" s="853"/>
      <c r="T111" s="853"/>
      <c r="U111" s="853"/>
      <c r="V111" s="853"/>
      <c r="W111" s="853"/>
      <c r="X111" s="853"/>
      <c r="Y111" s="853"/>
      <c r="Z111" s="853"/>
      <c r="AA111" s="853"/>
      <c r="AB111" s="853"/>
      <c r="AC111" s="853"/>
      <c r="AD111" s="853"/>
      <c r="AE111" s="853"/>
      <c r="AF111" s="854"/>
      <c r="AG111" s="435"/>
      <c r="AH111" s="432"/>
      <c r="AI111" s="439"/>
      <c r="AJ111" s="433"/>
      <c r="AK111" s="434"/>
      <c r="AL111" s="432"/>
      <c r="AM111" s="435"/>
      <c r="AN111" s="435"/>
      <c r="AO111" s="435"/>
      <c r="AP111" s="435"/>
      <c r="AQ111" s="435"/>
      <c r="AR111" s="435"/>
      <c r="AS111" s="435"/>
      <c r="AT111" s="435"/>
      <c r="AU111" s="435"/>
      <c r="AV111" s="274"/>
    </row>
    <row r="112" spans="1:48" ht="15" hidden="1" customHeight="1" outlineLevel="2" x14ac:dyDescent="0.15">
      <c r="A112" s="3"/>
      <c r="B112" s="35"/>
      <c r="C112" s="36"/>
      <c r="D112" s="36"/>
      <c r="E112" s="36"/>
      <c r="F112" s="36"/>
      <c r="G112" s="36"/>
      <c r="H112" s="36"/>
      <c r="I112" s="36"/>
      <c r="J112" s="36"/>
      <c r="K112" s="36"/>
      <c r="L112" s="36"/>
      <c r="M112" s="36"/>
      <c r="N112" s="36"/>
      <c r="O112" s="36"/>
      <c r="P112" s="36"/>
      <c r="Q112" s="853" t="s">
        <v>177</v>
      </c>
      <c r="R112" s="853"/>
      <c r="S112" s="853"/>
      <c r="T112" s="853"/>
      <c r="U112" s="853"/>
      <c r="V112" s="853"/>
      <c r="W112" s="853"/>
      <c r="X112" s="853"/>
      <c r="Y112" s="853"/>
      <c r="Z112" s="853"/>
      <c r="AA112" s="853"/>
      <c r="AB112" s="853"/>
      <c r="AC112" s="853"/>
      <c r="AD112" s="853"/>
      <c r="AE112" s="853"/>
      <c r="AF112" s="854"/>
      <c r="AG112" s="435"/>
      <c r="AH112" s="432"/>
      <c r="AI112" s="439"/>
      <c r="AJ112" s="433"/>
      <c r="AK112" s="434"/>
      <c r="AL112" s="432"/>
      <c r="AM112" s="435"/>
      <c r="AN112" s="435"/>
      <c r="AO112" s="435"/>
      <c r="AP112" s="435"/>
      <c r="AQ112" s="435"/>
      <c r="AR112" s="435"/>
      <c r="AS112" s="435"/>
      <c r="AT112" s="435"/>
      <c r="AU112" s="435"/>
      <c r="AV112" s="274"/>
    </row>
    <row r="113" spans="1:48" ht="15" hidden="1" customHeight="1" outlineLevel="2" x14ac:dyDescent="0.15">
      <c r="A113" s="3"/>
      <c r="B113" s="37"/>
      <c r="C113" s="38"/>
      <c r="D113" s="38"/>
      <c r="E113" s="38"/>
      <c r="F113" s="38"/>
      <c r="G113" s="38"/>
      <c r="H113" s="38"/>
      <c r="I113" s="38"/>
      <c r="J113" s="38"/>
      <c r="K113" s="38"/>
      <c r="L113" s="38"/>
      <c r="M113" s="38"/>
      <c r="N113" s="38"/>
      <c r="O113" s="38"/>
      <c r="P113" s="38"/>
      <c r="Q113" s="892" t="s">
        <v>109</v>
      </c>
      <c r="R113" s="892"/>
      <c r="S113" s="892"/>
      <c r="T113" s="892"/>
      <c r="U113" s="892"/>
      <c r="V113" s="892"/>
      <c r="W113" s="892"/>
      <c r="X113" s="892"/>
      <c r="Y113" s="892"/>
      <c r="Z113" s="892"/>
      <c r="AA113" s="892"/>
      <c r="AB113" s="892"/>
      <c r="AC113" s="892"/>
      <c r="AD113" s="892"/>
      <c r="AE113" s="892"/>
      <c r="AF113" s="893"/>
      <c r="AG113" s="435"/>
      <c r="AH113" s="432"/>
      <c r="AI113" s="439"/>
      <c r="AJ113" s="433"/>
      <c r="AK113" s="434"/>
      <c r="AL113" s="432"/>
      <c r="AM113" s="435"/>
      <c r="AN113" s="435"/>
      <c r="AO113" s="435"/>
      <c r="AP113" s="435"/>
      <c r="AQ113" s="435"/>
      <c r="AR113" s="435"/>
      <c r="AS113" s="435"/>
      <c r="AT113" s="435"/>
      <c r="AU113" s="435"/>
      <c r="AV113" s="274"/>
    </row>
    <row r="114" spans="1:48" ht="15" hidden="1" customHeight="1" outlineLevel="2" collapsed="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435"/>
      <c r="AH114" s="432"/>
      <c r="AI114" s="439"/>
      <c r="AJ114" s="433"/>
      <c r="AK114" s="434"/>
      <c r="AL114" s="432"/>
      <c r="AM114" s="435"/>
      <c r="AN114" s="435"/>
      <c r="AO114" s="435"/>
      <c r="AP114" s="435"/>
      <c r="AQ114" s="435"/>
      <c r="AR114" s="435"/>
      <c r="AS114" s="435"/>
      <c r="AT114" s="435"/>
      <c r="AU114" s="435"/>
      <c r="AV114" s="274"/>
    </row>
    <row r="115" spans="1:48" ht="15" hidden="1" customHeight="1" outlineLevel="2" x14ac:dyDescent="0.15">
      <c r="A115" s="3"/>
      <c r="B115" s="3" t="str">
        <f>IF(B70="","","(" &amp; B70 &amp; ")")</f>
        <v/>
      </c>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435"/>
      <c r="AH115" s="432"/>
      <c r="AI115" s="439"/>
      <c r="AJ115" s="433"/>
      <c r="AK115" s="434"/>
      <c r="AL115" s="432"/>
      <c r="AM115" s="435"/>
      <c r="AN115" s="435"/>
      <c r="AO115" s="435"/>
      <c r="AP115" s="435"/>
      <c r="AQ115" s="435"/>
      <c r="AR115" s="435"/>
      <c r="AS115" s="435"/>
      <c r="AT115" s="435"/>
      <c r="AU115" s="435"/>
      <c r="AV115" s="274"/>
    </row>
    <row r="116" spans="1:48" ht="15" hidden="1" customHeight="1" outlineLevel="2"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435"/>
      <c r="AH116" s="432"/>
      <c r="AI116" s="439"/>
      <c r="AJ116" s="433"/>
      <c r="AK116" s="434"/>
      <c r="AL116" s="432"/>
      <c r="AM116" s="435"/>
      <c r="AN116" s="435"/>
      <c r="AO116" s="435"/>
      <c r="AP116" s="435"/>
      <c r="AQ116" s="435"/>
      <c r="AR116" s="435"/>
      <c r="AS116" s="435"/>
      <c r="AT116" s="435"/>
      <c r="AU116" s="435"/>
      <c r="AV116" s="274"/>
    </row>
    <row r="117" spans="1:48" ht="15" hidden="1" customHeight="1" outlineLevel="2" x14ac:dyDescent="0.15">
      <c r="B117" s="553" t="s">
        <v>64</v>
      </c>
      <c r="C117" s="553"/>
      <c r="D117" s="553"/>
      <c r="E117" s="553"/>
      <c r="F117" s="553"/>
      <c r="G117" s="553"/>
      <c r="H117" s="553"/>
      <c r="I117" s="553"/>
      <c r="J117" s="553"/>
      <c r="K117" s="553"/>
      <c r="L117" s="553"/>
      <c r="M117" s="553"/>
      <c r="N117" s="553"/>
      <c r="O117" s="553"/>
      <c r="P117" s="553"/>
      <c r="Q117" s="553"/>
      <c r="R117" s="553"/>
      <c r="S117" s="553"/>
      <c r="T117" s="553"/>
      <c r="U117" s="553"/>
      <c r="V117" s="553"/>
      <c r="W117" s="553"/>
      <c r="X117" s="553"/>
      <c r="Y117" s="553"/>
      <c r="Z117" s="553"/>
      <c r="AA117" s="553"/>
      <c r="AB117" s="553"/>
      <c r="AC117" s="553"/>
      <c r="AD117" s="553"/>
      <c r="AE117" s="553"/>
      <c r="AF117" s="553"/>
      <c r="AG117" s="435"/>
      <c r="AH117" s="432"/>
      <c r="AI117" s="439"/>
      <c r="AJ117" s="433"/>
      <c r="AK117" s="434"/>
      <c r="AL117" s="432"/>
      <c r="AM117" s="435"/>
      <c r="AN117" s="435"/>
      <c r="AO117" s="435"/>
      <c r="AP117" s="435"/>
      <c r="AQ117" s="435"/>
      <c r="AR117" s="435"/>
      <c r="AS117" s="435"/>
      <c r="AT117" s="435"/>
      <c r="AU117" s="435"/>
      <c r="AV117" s="274"/>
    </row>
    <row r="118" spans="1:48" ht="15" hidden="1" customHeight="1" outlineLevel="2" x14ac:dyDescent="0.15">
      <c r="B118" s="553"/>
      <c r="C118" s="553"/>
      <c r="D118" s="553"/>
      <c r="E118" s="553"/>
      <c r="F118" s="553"/>
      <c r="G118" s="553"/>
      <c r="H118" s="553"/>
      <c r="I118" s="553"/>
      <c r="J118" s="553"/>
      <c r="K118" s="553"/>
      <c r="L118" s="553"/>
      <c r="M118" s="553"/>
      <c r="N118" s="553"/>
      <c r="O118" s="553"/>
      <c r="P118" s="553"/>
      <c r="Q118" s="553"/>
      <c r="R118" s="553"/>
      <c r="S118" s="553"/>
      <c r="T118" s="553"/>
      <c r="U118" s="553"/>
      <c r="V118" s="553"/>
      <c r="W118" s="553"/>
      <c r="X118" s="553"/>
      <c r="Y118" s="553"/>
      <c r="Z118" s="553"/>
      <c r="AA118" s="553"/>
      <c r="AB118" s="553"/>
      <c r="AC118" s="553"/>
      <c r="AD118" s="553"/>
      <c r="AE118" s="553"/>
      <c r="AF118" s="553"/>
      <c r="AG118" s="435"/>
      <c r="AH118" s="432"/>
      <c r="AI118" s="439"/>
      <c r="AJ118" s="433"/>
      <c r="AK118" s="434"/>
      <c r="AL118" s="432"/>
      <c r="AM118" s="435"/>
      <c r="AN118" s="435"/>
      <c r="AO118" s="435"/>
      <c r="AP118" s="435"/>
      <c r="AQ118" s="435"/>
      <c r="AR118" s="435"/>
      <c r="AS118" s="435"/>
      <c r="AT118" s="435"/>
      <c r="AU118" s="435"/>
      <c r="AV118" s="274"/>
    </row>
    <row r="119" spans="1:48" ht="15" hidden="1" customHeight="1" outlineLevel="2" x14ac:dyDescent="0.15">
      <c r="A119" s="3"/>
      <c r="B119" s="8"/>
      <c r="C119" s="3"/>
      <c r="D119" s="3"/>
      <c r="E119" s="3"/>
      <c r="F119" s="4"/>
      <c r="G119" s="15"/>
      <c r="H119" s="3"/>
      <c r="I119" s="3"/>
      <c r="J119" s="3"/>
      <c r="K119" s="3"/>
      <c r="L119" s="3"/>
      <c r="M119" s="3"/>
      <c r="N119" s="3"/>
      <c r="O119" s="3"/>
      <c r="P119" s="17"/>
      <c r="Q119" s="17"/>
      <c r="R119" s="17"/>
      <c r="S119" s="3"/>
      <c r="T119" s="3"/>
      <c r="U119" s="3"/>
      <c r="V119" s="3"/>
      <c r="W119" s="900" t="s">
        <v>57</v>
      </c>
      <c r="X119" s="900"/>
      <c r="Y119" s="900"/>
      <c r="Z119" s="900"/>
      <c r="AA119" s="900"/>
      <c r="AB119" s="900"/>
      <c r="AC119" s="900"/>
      <c r="AD119" s="900"/>
      <c r="AE119" s="900"/>
      <c r="AF119" s="900"/>
      <c r="AG119" s="435"/>
      <c r="AH119" s="432"/>
      <c r="AI119" s="439"/>
      <c r="AJ119" s="433"/>
      <c r="AK119" s="434"/>
      <c r="AL119" s="432"/>
      <c r="AM119" s="435"/>
      <c r="AN119" s="435"/>
      <c r="AO119" s="435"/>
      <c r="AP119" s="435"/>
      <c r="AQ119" s="435"/>
      <c r="AR119" s="435"/>
      <c r="AS119" s="435"/>
      <c r="AT119" s="435"/>
      <c r="AU119" s="435"/>
      <c r="AV119" s="274"/>
    </row>
    <row r="120" spans="1:48" ht="15" customHeight="1" outlineLevel="1" collapsed="1" x14ac:dyDescent="0.15">
      <c r="A120" s="161"/>
      <c r="B120" s="860" t="s">
        <v>54</v>
      </c>
      <c r="C120" s="861"/>
      <c r="D120" s="861"/>
      <c r="E120" s="862"/>
      <c r="F120" s="790" t="s">
        <v>53</v>
      </c>
      <c r="G120" s="894" t="s">
        <v>56</v>
      </c>
      <c r="H120" s="894"/>
      <c r="I120" s="894"/>
      <c r="J120" s="894"/>
      <c r="K120" s="894"/>
      <c r="L120" s="894"/>
      <c r="M120" s="895"/>
      <c r="N120" s="792" t="s">
        <v>36</v>
      </c>
      <c r="O120" s="793"/>
      <c r="P120" s="851" t="s">
        <v>818</v>
      </c>
      <c r="Q120" s="851"/>
      <c r="R120" s="851"/>
      <c r="S120" s="792" t="s">
        <v>32</v>
      </c>
      <c r="T120" s="792"/>
      <c r="U120" s="898"/>
      <c r="V120" s="855" t="s">
        <v>35</v>
      </c>
      <c r="W120" s="792"/>
      <c r="X120" s="792"/>
      <c r="Y120" s="856"/>
      <c r="Z120" s="837" t="s">
        <v>34</v>
      </c>
      <c r="AA120" s="793"/>
      <c r="AB120" s="793"/>
      <c r="AC120" s="793"/>
      <c r="AD120" s="793"/>
      <c r="AE120" s="793"/>
      <c r="AF120" s="838"/>
      <c r="AG120" s="435"/>
      <c r="AH120" s="432"/>
      <c r="AI120" s="439"/>
      <c r="AJ120" s="433"/>
      <c r="AK120" s="434"/>
      <c r="AL120" s="432"/>
      <c r="AM120" s="435"/>
      <c r="AN120" s="435"/>
      <c r="AO120" s="435"/>
      <c r="AP120" s="435"/>
      <c r="AQ120" s="435"/>
      <c r="AR120" s="435"/>
      <c r="AS120" s="435"/>
      <c r="AT120" s="435"/>
      <c r="AU120" s="435"/>
      <c r="AV120" s="274"/>
    </row>
    <row r="121" spans="1:48" ht="15" customHeight="1" outlineLevel="1" thickBot="1" x14ac:dyDescent="0.2">
      <c r="A121" s="161"/>
      <c r="B121" s="863"/>
      <c r="C121" s="864"/>
      <c r="D121" s="864"/>
      <c r="E121" s="865"/>
      <c r="F121" s="791"/>
      <c r="G121" s="896"/>
      <c r="H121" s="896"/>
      <c r="I121" s="896"/>
      <c r="J121" s="896"/>
      <c r="K121" s="896"/>
      <c r="L121" s="896"/>
      <c r="M121" s="897"/>
      <c r="N121" s="794"/>
      <c r="O121" s="794"/>
      <c r="P121" s="852"/>
      <c r="Q121" s="852"/>
      <c r="R121" s="852"/>
      <c r="S121" s="858"/>
      <c r="T121" s="858"/>
      <c r="U121" s="899"/>
      <c r="V121" s="857"/>
      <c r="W121" s="858"/>
      <c r="X121" s="858"/>
      <c r="Y121" s="859"/>
      <c r="Z121" s="839"/>
      <c r="AA121" s="794"/>
      <c r="AB121" s="794"/>
      <c r="AC121" s="794"/>
      <c r="AD121" s="794"/>
      <c r="AE121" s="794"/>
      <c r="AF121" s="840"/>
      <c r="AG121" s="435"/>
      <c r="AH121" s="432"/>
      <c r="AI121" s="439"/>
      <c r="AJ121" s="433"/>
      <c r="AK121" s="434"/>
      <c r="AL121" s="432"/>
      <c r="AM121" s="435"/>
      <c r="AN121" s="435"/>
      <c r="AO121" s="435"/>
      <c r="AP121" s="435"/>
      <c r="AQ121" s="435"/>
      <c r="AR121" s="435"/>
      <c r="AS121" s="435"/>
      <c r="AT121" s="435"/>
      <c r="AU121" s="435"/>
      <c r="AV121" s="274"/>
    </row>
    <row r="122" spans="1:48" ht="15" customHeight="1" outlineLevel="1" thickTop="1" x14ac:dyDescent="0.15">
      <c r="A122" s="749"/>
      <c r="B122" s="750" t="s">
        <v>33</v>
      </c>
      <c r="C122" s="751"/>
      <c r="D122" s="751"/>
      <c r="E122" s="752"/>
      <c r="F122" s="759" t="str">
        <f>IF(LEFT($Z$25,2)="指定","×",IF($Z$46="はい","○","×"))</f>
        <v>×</v>
      </c>
      <c r="G122" s="19" t="s">
        <v>59</v>
      </c>
      <c r="H122" s="798" t="s">
        <v>30</v>
      </c>
      <c r="I122" s="799"/>
      <c r="J122" s="800"/>
      <c r="K122" s="765" t="s">
        <v>170</v>
      </c>
      <c r="L122" s="765"/>
      <c r="M122" s="765"/>
      <c r="N122" s="766"/>
      <c r="O122" s="768"/>
      <c r="P122" s="766"/>
      <c r="Q122" s="767"/>
      <c r="R122" s="768"/>
      <c r="S122" s="766"/>
      <c r="T122" s="767"/>
      <c r="U122" s="769"/>
      <c r="V122" s="841" t="str">
        <f>IF(F122="×","対象外",IF($Z$25="都道府県",VLOOKUP($Z$28,toukatsu,2,0),"対象外"))</f>
        <v>対象外</v>
      </c>
      <c r="W122" s="842"/>
      <c r="X122" s="842"/>
      <c r="Y122" s="843"/>
      <c r="Z122" s="844" t="str">
        <f>IF($F$122="×","","都道府県のみ")</f>
        <v/>
      </c>
      <c r="AA122" s="845"/>
      <c r="AB122" s="845"/>
      <c r="AC122" s="845"/>
      <c r="AD122" s="845"/>
      <c r="AE122" s="845"/>
      <c r="AF122" s="846"/>
      <c r="AG122" s="435"/>
      <c r="AH122" s="432"/>
      <c r="AI122" s="439"/>
      <c r="AJ122" s="460" t="s">
        <v>90</v>
      </c>
      <c r="AK122" s="461">
        <f xml:space="preserve">
IF(P123&gt;7000,11,
IF(P123&gt;1000,(ROUNDUP(P123,-3)/1000-1)+4,
IF(P123&lt;=100,1,
IF(P123&lt;=200,2,
IF(P123&lt;=500,3,
IF(P123&lt;=1000,4,
0))))))</f>
        <v>1</v>
      </c>
      <c r="AL122" s="461" t="str">
        <f xml:space="preserve">
IF(P123=0,"",
INDEX(list1!B16:L16,1,
IF(P123&gt;7000,11,
IF(P123&gt;1000,(ROUNDUP(P123,-3)/1000-1)+4,
IF(P123&lt;=100,1,
IF(P123&lt;=200,2,
IF(P123&lt;=500,3,
IF(P123&lt;=1000,4,
0))))))))</f>
        <v/>
      </c>
      <c r="AM122" s="435"/>
      <c r="AN122" s="435"/>
      <c r="AO122" s="435"/>
      <c r="AP122" s="435"/>
      <c r="AQ122" s="435"/>
      <c r="AR122" s="435"/>
      <c r="AS122" s="435"/>
      <c r="AT122" s="435"/>
      <c r="AU122" s="435"/>
      <c r="AV122" s="274"/>
    </row>
    <row r="123" spans="1:48" ht="15" customHeight="1" outlineLevel="1" x14ac:dyDescent="0.15">
      <c r="A123" s="749"/>
      <c r="B123" s="753"/>
      <c r="C123" s="754"/>
      <c r="D123" s="754"/>
      <c r="E123" s="755"/>
      <c r="F123" s="760"/>
      <c r="G123" s="20" t="s">
        <v>60</v>
      </c>
      <c r="H123" s="798"/>
      <c r="I123" s="799"/>
      <c r="J123" s="800"/>
      <c r="K123" s="765" t="s">
        <v>172</v>
      </c>
      <c r="L123" s="765"/>
      <c r="M123" s="765"/>
      <c r="N123" s="905"/>
      <c r="O123" s="905"/>
      <c r="P123" s="850">
        <f>SUM(Z31,Z36)</f>
        <v>0</v>
      </c>
      <c r="Q123" s="850"/>
      <c r="R123" s="850"/>
      <c r="S123" s="866"/>
      <c r="T123" s="866"/>
      <c r="U123" s="867"/>
      <c r="V123" s="847" t="str">
        <f>IF(F122="×","対象外",INDEX(teigaku,MATCH(利用料算定表!Z25,list1!A17:A25,0),AK122)*1000)</f>
        <v>対象外</v>
      </c>
      <c r="W123" s="848"/>
      <c r="X123" s="848"/>
      <c r="Y123" s="849"/>
      <c r="Z123" s="795" t="str">
        <f>"行政区分＝"&amp;IF(ISERROR(VLOOKUP(Z25,list1!A2:C10,2,0)),"",VLOOKUP(Z25,list1!A2:C10,2,0))</f>
        <v>行政区分＝</v>
      </c>
      <c r="AA123" s="796"/>
      <c r="AB123" s="796"/>
      <c r="AC123" s="796"/>
      <c r="AD123" s="796"/>
      <c r="AE123" s="796"/>
      <c r="AF123" s="797"/>
      <c r="AG123" s="435"/>
      <c r="AH123" s="432"/>
      <c r="AI123" s="439"/>
      <c r="AJ123" s="433"/>
      <c r="AK123" s="434"/>
      <c r="AL123" s="432"/>
      <c r="AM123" s="435"/>
      <c r="AN123" s="435"/>
      <c r="AO123" s="435"/>
      <c r="AP123" s="435"/>
      <c r="AQ123" s="435"/>
      <c r="AR123" s="435"/>
      <c r="AS123" s="435"/>
      <c r="AT123" s="435"/>
      <c r="AU123" s="435"/>
      <c r="AV123" s="274"/>
    </row>
    <row r="124" spans="1:48" ht="15" customHeight="1" outlineLevel="1" x14ac:dyDescent="0.15">
      <c r="A124" s="749"/>
      <c r="B124" s="753"/>
      <c r="C124" s="754"/>
      <c r="D124" s="754"/>
      <c r="E124" s="755"/>
      <c r="F124" s="760"/>
      <c r="G124" s="20" t="s">
        <v>61</v>
      </c>
      <c r="H124" s="582" t="s">
        <v>31</v>
      </c>
      <c r="I124" s="583"/>
      <c r="J124" s="583"/>
      <c r="K124" s="526"/>
      <c r="L124" s="526"/>
      <c r="M124" s="527"/>
      <c r="N124" s="599">
        <v>1100</v>
      </c>
      <c r="O124" s="600"/>
      <c r="P124" s="850">
        <f>Z31</f>
        <v>0</v>
      </c>
      <c r="Q124" s="850"/>
      <c r="R124" s="850"/>
      <c r="S124" s="850">
        <f>IF(P124&gt;4000,4000,P124)</f>
        <v>0</v>
      </c>
      <c r="T124" s="850"/>
      <c r="U124" s="901"/>
      <c r="V124" s="902" t="str">
        <f>IF(F122="×","対象外",N124*S124)</f>
        <v>対象外</v>
      </c>
      <c r="W124" s="903"/>
      <c r="X124" s="903"/>
      <c r="Y124" s="904"/>
      <c r="Z124" s="873" t="str">
        <f>"    件数区分＝"&amp;AL122</f>
        <v xml:space="preserve">    件数区分＝</v>
      </c>
      <c r="AA124" s="874"/>
      <c r="AB124" s="874"/>
      <c r="AC124" s="874"/>
      <c r="AD124" s="874"/>
      <c r="AE124" s="874"/>
      <c r="AF124" s="875"/>
      <c r="AG124" s="435"/>
      <c r="AH124" s="432"/>
      <c r="AI124" s="439"/>
      <c r="AJ124" s="433"/>
      <c r="AK124" s="434"/>
      <c r="AL124" s="432"/>
      <c r="AM124" s="435"/>
      <c r="AN124" s="435"/>
      <c r="AO124" s="435"/>
      <c r="AP124" s="435"/>
      <c r="AQ124" s="435"/>
      <c r="AR124" s="435"/>
      <c r="AS124" s="435"/>
      <c r="AT124" s="435"/>
      <c r="AU124" s="435"/>
      <c r="AV124" s="274"/>
    </row>
    <row r="125" spans="1:48" ht="30" customHeight="1" outlineLevel="1" x14ac:dyDescent="0.15">
      <c r="A125" s="749"/>
      <c r="B125" s="753"/>
      <c r="C125" s="754"/>
      <c r="D125" s="754"/>
      <c r="E125" s="755"/>
      <c r="F125" s="760"/>
      <c r="G125" s="55" t="s">
        <v>62</v>
      </c>
      <c r="H125" s="524" t="s">
        <v>51</v>
      </c>
      <c r="I125" s="525"/>
      <c r="J125" s="525"/>
      <c r="K125" s="525"/>
      <c r="L125" s="525"/>
      <c r="M125" s="525"/>
      <c r="N125" s="525"/>
      <c r="O125" s="525"/>
      <c r="P125" s="525"/>
      <c r="Q125" s="525"/>
      <c r="R125" s="525"/>
      <c r="S125" s="525"/>
      <c r="T125" s="525"/>
      <c r="U125" s="525"/>
      <c r="V125" s="518" t="str">
        <f>IF(F122="×","対象外",SUM(V122:Y124))</f>
        <v>対象外</v>
      </c>
      <c r="W125" s="519"/>
      <c r="X125" s="519"/>
      <c r="Y125" s="520"/>
      <c r="Z125" s="561"/>
      <c r="AA125" s="562"/>
      <c r="AB125" s="562"/>
      <c r="AC125" s="562"/>
      <c r="AD125" s="562"/>
      <c r="AE125" s="562"/>
      <c r="AF125" s="563"/>
      <c r="AG125" s="435"/>
      <c r="AH125" s="432"/>
      <c r="AI125" s="439"/>
      <c r="AJ125" s="433"/>
      <c r="AK125" s="434"/>
      <c r="AL125" s="432"/>
      <c r="AM125" s="435"/>
      <c r="AN125" s="435"/>
      <c r="AO125" s="435"/>
      <c r="AP125" s="435"/>
      <c r="AQ125" s="435"/>
      <c r="AR125" s="435"/>
      <c r="AS125" s="435"/>
      <c r="AT125" s="435"/>
      <c r="AU125" s="435"/>
      <c r="AV125" s="274"/>
    </row>
    <row r="126" spans="1:48" ht="15" customHeight="1" outlineLevel="1" x14ac:dyDescent="0.15">
      <c r="A126" s="749"/>
      <c r="B126" s="585" t="s">
        <v>37</v>
      </c>
      <c r="C126" s="586"/>
      <c r="D126" s="586"/>
      <c r="E126" s="587"/>
      <c r="F126" s="573" t="str">
        <f>IF($Z$25="指定構造適判機関（確認検査機関を除く）","×",IF(LEFT($A$3)="※","×","○"))</f>
        <v>○</v>
      </c>
      <c r="G126" s="31" t="s">
        <v>189</v>
      </c>
      <c r="H126" s="579" t="s">
        <v>31</v>
      </c>
      <c r="I126" s="580"/>
      <c r="J126" s="580"/>
      <c r="K126" s="868"/>
      <c r="L126" s="868"/>
      <c r="M126" s="869"/>
      <c r="N126" s="597">
        <f>IF(ISERROR(MATCH(Z25,list1!A2:A7,0)),20,100)</f>
        <v>20</v>
      </c>
      <c r="O126" s="598"/>
      <c r="P126" s="909">
        <f>Z36</f>
        <v>0</v>
      </c>
      <c r="Q126" s="909"/>
      <c r="R126" s="909"/>
      <c r="S126" s="906">
        <f>IF(P126&gt;4000,4000,P126)</f>
        <v>0</v>
      </c>
      <c r="T126" s="907"/>
      <c r="U126" s="908"/>
      <c r="V126" s="521">
        <f>IF(F126="×","対象外",N126*S126)</f>
        <v>0</v>
      </c>
      <c r="W126" s="522"/>
      <c r="X126" s="522"/>
      <c r="Y126" s="523"/>
      <c r="Z126" s="585" t="str">
        <f>IF(F126="×","",IF(ISERROR(MATCH(Z25,list1!A2:A7,0)),"指定機関用単価","行政用単価"))</f>
        <v>指定機関用単価</v>
      </c>
      <c r="AA126" s="586"/>
      <c r="AB126" s="586"/>
      <c r="AC126" s="586"/>
      <c r="AD126" s="586"/>
      <c r="AE126" s="586"/>
      <c r="AF126" s="587"/>
      <c r="AG126" s="435"/>
      <c r="AH126" s="432"/>
      <c r="AI126" s="439"/>
      <c r="AJ126" s="433"/>
      <c r="AK126" s="434"/>
      <c r="AL126" s="432"/>
      <c r="AM126" s="435"/>
      <c r="AN126" s="435"/>
      <c r="AO126" s="435"/>
      <c r="AP126" s="435"/>
      <c r="AQ126" s="435"/>
      <c r="AR126" s="435"/>
      <c r="AS126" s="435"/>
      <c r="AT126" s="435"/>
      <c r="AU126" s="435"/>
      <c r="AV126" s="274"/>
    </row>
    <row r="127" spans="1:48" ht="30" customHeight="1" outlineLevel="1" x14ac:dyDescent="0.15">
      <c r="A127" s="749"/>
      <c r="B127" s="756"/>
      <c r="C127" s="757"/>
      <c r="D127" s="757"/>
      <c r="E127" s="758"/>
      <c r="F127" s="574"/>
      <c r="G127" s="32" t="s">
        <v>171</v>
      </c>
      <c r="H127" s="513" t="s">
        <v>51</v>
      </c>
      <c r="I127" s="514"/>
      <c r="J127" s="514"/>
      <c r="K127" s="514"/>
      <c r="L127" s="514"/>
      <c r="M127" s="514"/>
      <c r="N127" s="514"/>
      <c r="O127" s="514"/>
      <c r="P127" s="514"/>
      <c r="Q127" s="514"/>
      <c r="R127" s="514"/>
      <c r="S127" s="514"/>
      <c r="T127" s="514"/>
      <c r="U127" s="514"/>
      <c r="V127" s="515">
        <f>IF(F126="×","対象外",0)</f>
        <v>0</v>
      </c>
      <c r="W127" s="516"/>
      <c r="X127" s="516"/>
      <c r="Y127" s="517"/>
      <c r="Z127" s="570" t="str">
        <f>IF(F126="○","令和6年度までは無償","")</f>
        <v>令和6年度までは無償</v>
      </c>
      <c r="AA127" s="562"/>
      <c r="AB127" s="562"/>
      <c r="AC127" s="562"/>
      <c r="AD127" s="562"/>
      <c r="AE127" s="562"/>
      <c r="AF127" s="563"/>
      <c r="AG127" s="435"/>
      <c r="AH127" s="432"/>
      <c r="AI127" s="439"/>
      <c r="AJ127" s="433"/>
      <c r="AK127" s="434"/>
      <c r="AL127" s="432"/>
      <c r="AM127" s="435"/>
      <c r="AN127" s="435"/>
      <c r="AO127" s="435"/>
      <c r="AP127" s="435"/>
      <c r="AQ127" s="435"/>
      <c r="AR127" s="435"/>
      <c r="AS127" s="435"/>
      <c r="AT127" s="435"/>
      <c r="AU127" s="435"/>
      <c r="AV127" s="274"/>
    </row>
    <row r="128" spans="1:48" outlineLevel="1" x14ac:dyDescent="0.15">
      <c r="A128" s="749"/>
      <c r="B128" s="564" t="s">
        <v>937</v>
      </c>
      <c r="C128" s="565"/>
      <c r="D128" s="565"/>
      <c r="E128" s="566"/>
      <c r="F128" s="573" t="str">
        <f>IF(LEFT($A$3)="※","×","○")</f>
        <v>○</v>
      </c>
      <c r="G128" s="31" t="s">
        <v>870</v>
      </c>
      <c r="H128" s="579" t="s">
        <v>31</v>
      </c>
      <c r="I128" s="580"/>
      <c r="J128" s="581"/>
      <c r="K128" s="579" t="s">
        <v>52</v>
      </c>
      <c r="L128" s="580"/>
      <c r="M128" s="581"/>
      <c r="N128" s="597">
        <v>150</v>
      </c>
      <c r="O128" s="598"/>
      <c r="P128" s="591">
        <f>Z31</f>
        <v>0</v>
      </c>
      <c r="Q128" s="592"/>
      <c r="R128" s="593"/>
      <c r="S128" s="594"/>
      <c r="T128" s="595"/>
      <c r="U128" s="596"/>
      <c r="V128" s="588">
        <f>IF(F128="×","対象外",N128*P128)</f>
        <v>0</v>
      </c>
      <c r="W128" s="589"/>
      <c r="X128" s="589"/>
      <c r="Y128" s="590"/>
      <c r="Z128" s="585"/>
      <c r="AA128" s="586"/>
      <c r="AB128" s="586"/>
      <c r="AC128" s="586"/>
      <c r="AD128" s="586"/>
      <c r="AE128" s="586"/>
      <c r="AF128" s="587"/>
      <c r="AG128" s="435"/>
      <c r="AH128" s="432"/>
      <c r="AI128" s="439"/>
      <c r="AJ128" s="433"/>
      <c r="AK128" s="434"/>
      <c r="AL128" s="432"/>
      <c r="AM128" s="435"/>
      <c r="AN128" s="435"/>
      <c r="AO128" s="435"/>
      <c r="AP128" s="435"/>
      <c r="AQ128" s="435"/>
      <c r="AR128" s="435"/>
      <c r="AS128" s="435"/>
      <c r="AT128" s="435"/>
      <c r="AU128" s="435"/>
      <c r="AV128" s="274"/>
    </row>
    <row r="129" spans="1:48" outlineLevel="1" x14ac:dyDescent="0.15">
      <c r="A129" s="749"/>
      <c r="B129" s="567"/>
      <c r="C129" s="568"/>
      <c r="D129" s="568"/>
      <c r="E129" s="569"/>
      <c r="F129" s="574"/>
      <c r="G129" s="32" t="s">
        <v>871</v>
      </c>
      <c r="H129" s="582"/>
      <c r="I129" s="583"/>
      <c r="J129" s="584"/>
      <c r="K129" s="582" t="s">
        <v>873</v>
      </c>
      <c r="L129" s="583"/>
      <c r="M129" s="584"/>
      <c r="N129" s="599">
        <v>150</v>
      </c>
      <c r="O129" s="600"/>
      <c r="P129" s="601">
        <f>Z41</f>
        <v>0</v>
      </c>
      <c r="Q129" s="602"/>
      <c r="R129" s="603"/>
      <c r="S129" s="604"/>
      <c r="T129" s="605"/>
      <c r="U129" s="606"/>
      <c r="V129" s="885">
        <f>IF(F128="×","対象外",N129*P129)</f>
        <v>0</v>
      </c>
      <c r="W129" s="886"/>
      <c r="X129" s="886"/>
      <c r="Y129" s="887"/>
      <c r="Z129" s="756" t="str">
        <f>IF(OR($Z$25="指定構造適判機関（確認検査機関を除く）",$P$129&gt;0),"構造適判利用有り","")</f>
        <v/>
      </c>
      <c r="AA129" s="757"/>
      <c r="AB129" s="757"/>
      <c r="AC129" s="757"/>
      <c r="AD129" s="757"/>
      <c r="AE129" s="757"/>
      <c r="AF129" s="758"/>
      <c r="AG129" s="435"/>
      <c r="AH129" s="432"/>
      <c r="AI129" s="439"/>
      <c r="AJ129" s="437"/>
      <c r="AK129" s="434"/>
      <c r="AL129" s="432"/>
      <c r="AM129" s="435"/>
      <c r="AN129" s="435"/>
      <c r="AO129" s="435"/>
      <c r="AP129" s="435"/>
      <c r="AQ129" s="435"/>
      <c r="AR129" s="435"/>
      <c r="AS129" s="435"/>
      <c r="AT129" s="435"/>
      <c r="AU129" s="435"/>
      <c r="AV129" s="274"/>
    </row>
    <row r="130" spans="1:48" ht="30" customHeight="1" outlineLevel="1" x14ac:dyDescent="0.15">
      <c r="A130" s="749"/>
      <c r="B130" s="570"/>
      <c r="C130" s="571"/>
      <c r="D130" s="571"/>
      <c r="E130" s="572"/>
      <c r="F130" s="575"/>
      <c r="G130" s="269" t="s">
        <v>934</v>
      </c>
      <c r="H130" s="576" t="s">
        <v>872</v>
      </c>
      <c r="I130" s="577"/>
      <c r="J130" s="577"/>
      <c r="K130" s="577"/>
      <c r="L130" s="577"/>
      <c r="M130" s="577"/>
      <c r="N130" s="577"/>
      <c r="O130" s="577"/>
      <c r="P130" s="577"/>
      <c r="Q130" s="577"/>
      <c r="R130" s="577"/>
      <c r="S130" s="577"/>
      <c r="T130" s="577"/>
      <c r="U130" s="578"/>
      <c r="V130" s="888">
        <f>IF(F128="×","対象外",IF(SUM(V128:Y129)&lt;=800000,SUM(V128:Y129),800000))</f>
        <v>0</v>
      </c>
      <c r="W130" s="889"/>
      <c r="X130" s="889"/>
      <c r="Y130" s="890"/>
      <c r="Z130" s="561" t="str">
        <f>IF(SUM(P128:R129)&gt;5333,"上限80万円","")</f>
        <v/>
      </c>
      <c r="AA130" s="562"/>
      <c r="AB130" s="562"/>
      <c r="AC130" s="562"/>
      <c r="AD130" s="562"/>
      <c r="AE130" s="562"/>
      <c r="AF130" s="563"/>
      <c r="AG130" s="435"/>
      <c r="AH130" s="432"/>
      <c r="AI130" s="439"/>
      <c r="AJ130" s="433"/>
      <c r="AK130" s="434"/>
      <c r="AL130" s="432"/>
      <c r="AM130" s="435"/>
      <c r="AN130" s="435"/>
      <c r="AO130" s="435"/>
      <c r="AP130" s="435"/>
      <c r="AQ130" s="435"/>
      <c r="AR130" s="435"/>
      <c r="AS130" s="435"/>
      <c r="AT130" s="435"/>
      <c r="AU130" s="435"/>
      <c r="AV130" s="274"/>
    </row>
    <row r="131" spans="1:48" ht="30" customHeight="1" outlineLevel="1" x14ac:dyDescent="0.15">
      <c r="A131" s="749"/>
      <c r="B131" s="764" t="s">
        <v>938</v>
      </c>
      <c r="C131" s="761"/>
      <c r="D131" s="761"/>
      <c r="E131" s="761"/>
      <c r="F131" s="222" t="str">
        <f>IF(AND($Z$25="都道府県",$Z$56&lt;&gt;""),"○","×")</f>
        <v>×</v>
      </c>
      <c r="G131" s="223" t="s">
        <v>63</v>
      </c>
      <c r="H131" s="531"/>
      <c r="I131" s="532"/>
      <c r="J131" s="532"/>
      <c r="K131" s="532"/>
      <c r="L131" s="532"/>
      <c r="M131" s="532"/>
      <c r="N131" s="532"/>
      <c r="O131" s="532"/>
      <c r="P131" s="532"/>
      <c r="Q131" s="532"/>
      <c r="R131" s="532"/>
      <c r="S131" s="532"/>
      <c r="T131" s="532"/>
      <c r="U131" s="532"/>
      <c r="V131" s="537" t="str">
        <f>IF(F131="×","対象外",Z56)</f>
        <v>対象外</v>
      </c>
      <c r="W131" s="538"/>
      <c r="X131" s="538"/>
      <c r="Y131" s="539"/>
      <c r="Z131" s="877" t="str">
        <f>IF(F131="×","都道府県のみ","")</f>
        <v>都道府県のみ</v>
      </c>
      <c r="AA131" s="877"/>
      <c r="AB131" s="877"/>
      <c r="AC131" s="877"/>
      <c r="AD131" s="877"/>
      <c r="AE131" s="877"/>
      <c r="AF131" s="878"/>
      <c r="AG131" s="462"/>
      <c r="AH131" s="432"/>
      <c r="AI131" s="439"/>
      <c r="AJ131" s="433"/>
      <c r="AK131" s="434"/>
      <c r="AL131" s="432"/>
      <c r="AM131" s="435"/>
      <c r="AN131" s="435"/>
      <c r="AO131" s="435"/>
      <c r="AP131" s="435"/>
      <c r="AQ131" s="435"/>
      <c r="AR131" s="435"/>
      <c r="AS131" s="435"/>
      <c r="AT131" s="435"/>
      <c r="AU131" s="435"/>
      <c r="AV131" s="274"/>
    </row>
    <row r="132" spans="1:48" ht="30" customHeight="1" outlineLevel="1" x14ac:dyDescent="0.15">
      <c r="A132" s="749"/>
      <c r="B132" s="761" t="s">
        <v>38</v>
      </c>
      <c r="C132" s="761"/>
      <c r="D132" s="761"/>
      <c r="E132" s="761"/>
      <c r="F132" s="222" t="str">
        <f>IF($Z$49="はい","○","×")</f>
        <v>×</v>
      </c>
      <c r="G132" s="56" t="s">
        <v>173</v>
      </c>
      <c r="H132" s="533"/>
      <c r="I132" s="533"/>
      <c r="J132" s="533"/>
      <c r="K132" s="533"/>
      <c r="L132" s="533"/>
      <c r="M132" s="533"/>
      <c r="N132" s="533"/>
      <c r="O132" s="533"/>
      <c r="P132" s="533"/>
      <c r="Q132" s="533"/>
      <c r="R132" s="533"/>
      <c r="S132" s="533"/>
      <c r="T132" s="533"/>
      <c r="U132" s="533"/>
      <c r="V132" s="534" t="str">
        <f>IF(F132="×","対象外",IF(ISERROR(VLOOKUP(Z25,list1!A2:F11,3,0)),0,VLOOKUP(Z25,list1!A2:F11,3,0)))</f>
        <v>対象外</v>
      </c>
      <c r="W132" s="535"/>
      <c r="X132" s="535"/>
      <c r="Y132" s="536"/>
      <c r="Z132" s="877"/>
      <c r="AA132" s="877"/>
      <c r="AB132" s="877"/>
      <c r="AC132" s="877"/>
      <c r="AD132" s="877"/>
      <c r="AE132" s="877"/>
      <c r="AF132" s="878"/>
      <c r="AG132" s="462"/>
      <c r="AH132" s="432"/>
      <c r="AI132" s="439"/>
      <c r="AJ132" s="433"/>
      <c r="AK132" s="434"/>
      <c r="AL132" s="432"/>
      <c r="AM132" s="435"/>
      <c r="AN132" s="435"/>
      <c r="AO132" s="435"/>
      <c r="AP132" s="435"/>
      <c r="AQ132" s="435"/>
      <c r="AR132" s="435"/>
      <c r="AS132" s="435"/>
      <c r="AT132" s="435"/>
      <c r="AU132" s="435"/>
      <c r="AV132" s="274"/>
    </row>
    <row r="133" spans="1:48" ht="30" customHeight="1" outlineLevel="1" thickBot="1" x14ac:dyDescent="0.2">
      <c r="A133" s="749"/>
      <c r="B133" s="762" t="s">
        <v>1099</v>
      </c>
      <c r="C133" s="763"/>
      <c r="D133" s="763"/>
      <c r="E133" s="763"/>
      <c r="F133" s="224" t="str">
        <f>IF(AND(LEFT($Z$25,2)&lt;&gt;"指定",$Z$52&lt;&gt;"いいえ",$Z$52&lt;&gt;""),"○",
"×")</f>
        <v>×</v>
      </c>
      <c r="G133" s="225" t="s">
        <v>1091</v>
      </c>
      <c r="H133" s="879" t="str">
        <f>IF($F$133="×","",
IF($O$1="新","導入前年度に初期設定費が必要です。詳細は「導入の手引（地図システム編）参照。",
IF($O$1="継","地図システムを新規導入の場合、導入前年度に初期設定費が必要です。詳細はICBAまでお問合せください。")
))</f>
        <v/>
      </c>
      <c r="I133" s="880"/>
      <c r="J133" s="880"/>
      <c r="K133" s="880"/>
      <c r="L133" s="880"/>
      <c r="M133" s="880"/>
      <c r="N133" s="880"/>
      <c r="O133" s="880"/>
      <c r="P133" s="880"/>
      <c r="Q133" s="880"/>
      <c r="R133" s="880"/>
      <c r="S133" s="880"/>
      <c r="T133" s="880"/>
      <c r="U133" s="881"/>
      <c r="V133" s="882" t="str">
        <f>IF(F133="×","対象外",INDEX(list1!$A$1:$I$7,MATCH($Z$25,list1!$A$1:$A$7,0),MATCH($Z$52,list1!$A$1:$I$1,0)))</f>
        <v>対象外</v>
      </c>
      <c r="W133" s="883"/>
      <c r="X133" s="883"/>
      <c r="Y133" s="884"/>
      <c r="Z133" s="876" t="str">
        <f>IF(V133="対象外","",Z123)</f>
        <v/>
      </c>
      <c r="AA133" s="877"/>
      <c r="AB133" s="877"/>
      <c r="AC133" s="877"/>
      <c r="AD133" s="877"/>
      <c r="AE133" s="877"/>
      <c r="AF133" s="878"/>
      <c r="AG133" s="462"/>
      <c r="AH133" s="432"/>
      <c r="AI133" s="439"/>
      <c r="AJ133" s="433"/>
      <c r="AK133" s="434"/>
      <c r="AL133" s="432"/>
      <c r="AM133" s="435"/>
      <c r="AN133" s="435"/>
      <c r="AO133" s="435"/>
      <c r="AP133" s="435"/>
      <c r="AQ133" s="435"/>
      <c r="AR133" s="435"/>
      <c r="AS133" s="435"/>
      <c r="AT133" s="435"/>
      <c r="AU133" s="435"/>
      <c r="AV133" s="274"/>
    </row>
    <row r="134" spans="1:48" ht="30" customHeight="1" outlineLevel="1" thickTop="1" x14ac:dyDescent="0.15">
      <c r="A134" s="160"/>
      <c r="B134" s="155" t="s">
        <v>58</v>
      </c>
      <c r="C134" s="156"/>
      <c r="D134" s="156"/>
      <c r="E134" s="156"/>
      <c r="F134" s="157"/>
      <c r="G134" s="117" t="s">
        <v>1092</v>
      </c>
      <c r="H134" s="540" t="s">
        <v>1031</v>
      </c>
      <c r="I134" s="540"/>
      <c r="J134" s="540"/>
      <c r="K134" s="540"/>
      <c r="L134" s="540"/>
      <c r="M134" s="540"/>
      <c r="N134" s="540"/>
      <c r="O134" s="540"/>
      <c r="P134" s="540"/>
      <c r="Q134" s="540"/>
      <c r="R134" s="540"/>
      <c r="S134" s="540"/>
      <c r="T134" s="540"/>
      <c r="U134" s="540"/>
      <c r="V134" s="528">
        <f>SUM(V125,V127,V130,V131,V132,V133)</f>
        <v>0</v>
      </c>
      <c r="W134" s="529"/>
      <c r="X134" s="529"/>
      <c r="Y134" s="530"/>
      <c r="Z134" s="910" t="s">
        <v>1093</v>
      </c>
      <c r="AA134" s="910"/>
      <c r="AB134" s="910"/>
      <c r="AC134" s="910"/>
      <c r="AD134" s="910"/>
      <c r="AE134" s="910"/>
      <c r="AF134" s="911"/>
      <c r="AG134" s="462"/>
      <c r="AH134" s="432"/>
      <c r="AI134" s="439"/>
      <c r="AJ134" s="433"/>
      <c r="AK134" s="434"/>
      <c r="AL134" s="432"/>
      <c r="AM134" s="435"/>
      <c r="AN134" s="435"/>
      <c r="AO134" s="435"/>
      <c r="AP134" s="435"/>
      <c r="AQ134" s="435"/>
      <c r="AR134" s="435"/>
      <c r="AS134" s="435"/>
      <c r="AT134" s="435"/>
      <c r="AU134" s="435"/>
      <c r="AV134" s="274"/>
    </row>
    <row r="135" spans="1:48" outlineLevel="1" x14ac:dyDescent="0.15">
      <c r="A135" s="12"/>
      <c r="B135" s="13"/>
      <c r="C135" s="13"/>
      <c r="D135" s="13"/>
      <c r="E135" s="13"/>
      <c r="F135" s="14"/>
      <c r="G135" s="16"/>
      <c r="H135" s="13"/>
      <c r="I135" s="13"/>
      <c r="J135" s="13"/>
      <c r="K135" s="13"/>
      <c r="L135" s="13"/>
      <c r="M135" s="13"/>
      <c r="N135" s="12"/>
      <c r="O135" s="12"/>
      <c r="P135" s="18"/>
      <c r="Q135" s="18"/>
      <c r="R135" s="18"/>
      <c r="S135" s="12"/>
      <c r="T135" s="12"/>
      <c r="U135" s="12"/>
      <c r="V135" s="5"/>
      <c r="W135" s="5"/>
      <c r="X135" s="5"/>
      <c r="Y135" s="5"/>
      <c r="Z135" s="5"/>
      <c r="AA135" s="5"/>
      <c r="AB135" s="5"/>
      <c r="AC135" s="5"/>
      <c r="AD135" s="5"/>
      <c r="AE135" s="5"/>
      <c r="AF135" s="5"/>
      <c r="AG135" s="462"/>
      <c r="AH135" s="432"/>
      <c r="AI135" s="448"/>
      <c r="AJ135" s="433"/>
      <c r="AK135" s="434"/>
      <c r="AL135" s="432"/>
      <c r="AM135" s="435"/>
      <c r="AN135" s="435"/>
      <c r="AO135" s="435"/>
      <c r="AP135" s="435"/>
      <c r="AQ135" s="435"/>
      <c r="AR135" s="435"/>
      <c r="AS135" s="435"/>
      <c r="AT135" s="435"/>
      <c r="AU135" s="435"/>
      <c r="AV135" s="274"/>
    </row>
    <row r="136" spans="1:48" outlineLevel="1" x14ac:dyDescent="0.15">
      <c r="A136" s="3"/>
      <c r="B136" s="208" t="s">
        <v>817</v>
      </c>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435"/>
      <c r="AH136" s="432"/>
      <c r="AI136" s="439"/>
      <c r="AJ136" s="433"/>
      <c r="AK136" s="434"/>
      <c r="AL136" s="432"/>
      <c r="AM136" s="435"/>
      <c r="AN136" s="435"/>
      <c r="AO136" s="435"/>
      <c r="AP136" s="435"/>
      <c r="AQ136" s="435"/>
      <c r="AR136" s="435"/>
      <c r="AS136" s="435"/>
      <c r="AT136" s="435"/>
      <c r="AU136" s="435"/>
      <c r="AV136" s="274"/>
    </row>
    <row r="137" spans="1:48" ht="31.5" customHeight="1" x14ac:dyDescent="0.15">
      <c r="B137" s="411" t="s">
        <v>816</v>
      </c>
      <c r="C137" s="607" t="s">
        <v>1105</v>
      </c>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7"/>
      <c r="AD137" s="607"/>
      <c r="AE137" s="607"/>
      <c r="AF137" s="607"/>
      <c r="AG137" s="1"/>
      <c r="AH137" s="143"/>
      <c r="AI137" s="158"/>
      <c r="AJ137" s="144"/>
      <c r="AK137" s="174"/>
      <c r="AL137" s="143"/>
      <c r="AM137" s="1"/>
      <c r="AN137" s="1"/>
    </row>
    <row r="138" spans="1:48" ht="31.5" customHeight="1" x14ac:dyDescent="0.15">
      <c r="B138" s="411" t="s">
        <v>816</v>
      </c>
      <c r="C138" s="607" t="s">
        <v>1106</v>
      </c>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c r="AA138" s="607"/>
      <c r="AB138" s="607"/>
      <c r="AC138" s="607"/>
      <c r="AD138" s="607"/>
      <c r="AE138" s="607"/>
      <c r="AF138" s="607"/>
      <c r="AG138" s="1"/>
      <c r="AH138" s="143"/>
      <c r="AI138" s="158"/>
      <c r="AJ138" s="144"/>
      <c r="AK138" s="174"/>
      <c r="AL138" s="143"/>
      <c r="AM138" s="1"/>
      <c r="AN138" s="1"/>
    </row>
    <row r="139" spans="1:48" ht="31.5" customHeight="1" x14ac:dyDescent="0.15">
      <c r="B139" s="411" t="s">
        <v>816</v>
      </c>
      <c r="C139" s="607" t="s">
        <v>1107</v>
      </c>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c r="AA139" s="607"/>
      <c r="AB139" s="607"/>
      <c r="AC139" s="607"/>
      <c r="AD139" s="607"/>
      <c r="AE139" s="607"/>
      <c r="AF139" s="607"/>
      <c r="AG139" s="1"/>
      <c r="AH139" s="143"/>
      <c r="AI139" s="158"/>
      <c r="AJ139" s="144"/>
      <c r="AK139" s="174"/>
      <c r="AL139" s="143"/>
      <c r="AM139" s="1"/>
      <c r="AN139" s="1"/>
    </row>
    <row r="140" spans="1:48" outlineLevel="1" x14ac:dyDescent="0.15">
      <c r="A140" s="3"/>
      <c r="B140" s="209"/>
      <c r="C140" s="210"/>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435"/>
      <c r="AH140" s="432"/>
      <c r="AI140" s="439"/>
      <c r="AJ140" s="433"/>
      <c r="AK140" s="434"/>
      <c r="AL140" s="432"/>
      <c r="AM140" s="435"/>
      <c r="AN140" s="435"/>
      <c r="AO140" s="435"/>
      <c r="AP140" s="435"/>
      <c r="AQ140" s="435"/>
      <c r="AR140" s="435"/>
      <c r="AS140" s="435"/>
      <c r="AT140" s="435"/>
      <c r="AU140" s="435"/>
      <c r="AV140" s="274"/>
    </row>
    <row r="141" spans="1:48" ht="15" customHeight="1" outlineLevel="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435"/>
      <c r="AH141" s="432"/>
      <c r="AI141" s="439"/>
      <c r="AJ141" s="433"/>
      <c r="AK141" s="434"/>
      <c r="AL141" s="432"/>
      <c r="AM141" s="435"/>
      <c r="AN141" s="435"/>
      <c r="AO141" s="435"/>
      <c r="AP141" s="435"/>
      <c r="AQ141" s="435"/>
      <c r="AR141" s="435"/>
      <c r="AS141" s="435"/>
      <c r="AT141" s="435"/>
      <c r="AU141" s="435"/>
      <c r="AV141" s="274"/>
    </row>
    <row r="142" spans="1:48" ht="15" customHeight="1" outlineLevel="1" x14ac:dyDescent="0.15">
      <c r="A142" s="3"/>
      <c r="B142" s="3" t="str">
        <f>IF(B70="","","(" &amp; B70 &amp; ")")</f>
        <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435"/>
      <c r="AH142" s="432"/>
      <c r="AI142" s="439"/>
      <c r="AJ142" s="433"/>
      <c r="AK142" s="434"/>
      <c r="AL142" s="432"/>
      <c r="AM142" s="435"/>
      <c r="AN142" s="435"/>
      <c r="AO142" s="435"/>
      <c r="AP142" s="435"/>
      <c r="AQ142" s="435"/>
      <c r="AR142" s="435"/>
      <c r="AS142" s="435"/>
      <c r="AT142" s="435"/>
      <c r="AU142" s="435"/>
      <c r="AV142" s="274"/>
    </row>
    <row r="143" spans="1:48" ht="15" customHeight="1" outlineLevel="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435"/>
      <c r="AH143" s="432"/>
      <c r="AI143" s="439"/>
      <c r="AJ143" s="433"/>
      <c r="AK143" s="434"/>
      <c r="AL143" s="432"/>
      <c r="AM143" s="435"/>
      <c r="AN143" s="435"/>
      <c r="AO143" s="435"/>
      <c r="AP143" s="435"/>
      <c r="AQ143" s="435"/>
      <c r="AR143" s="435"/>
      <c r="AS143" s="435"/>
      <c r="AT143" s="435"/>
      <c r="AU143" s="435"/>
      <c r="AV143" s="274"/>
    </row>
    <row r="144" spans="1:48" ht="15" customHeight="1" outlineLevel="1" x14ac:dyDescent="0.15">
      <c r="B144" s="553" t="s">
        <v>1038</v>
      </c>
      <c r="C144" s="553"/>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435"/>
      <c r="AH144" s="432"/>
      <c r="AI144" s="439"/>
      <c r="AJ144" s="433"/>
      <c r="AK144" s="434"/>
      <c r="AL144" s="432"/>
      <c r="AM144" s="435"/>
      <c r="AN144" s="435"/>
      <c r="AO144" s="435"/>
      <c r="AP144" s="435"/>
      <c r="AQ144" s="435"/>
      <c r="AR144" s="435"/>
      <c r="AS144" s="435"/>
      <c r="AT144" s="435"/>
      <c r="AU144" s="435"/>
    </row>
    <row r="145" spans="2:47" ht="15" customHeight="1" outlineLevel="1" x14ac:dyDescent="0.15">
      <c r="B145" s="553"/>
      <c r="C145" s="553"/>
      <c r="D145" s="553"/>
      <c r="E145" s="553"/>
      <c r="F145" s="553"/>
      <c r="G145" s="553"/>
      <c r="H145" s="553"/>
      <c r="I145" s="553"/>
      <c r="J145" s="553"/>
      <c r="K145" s="553"/>
      <c r="L145" s="553"/>
      <c r="M145" s="553"/>
      <c r="N145" s="553"/>
      <c r="O145" s="553"/>
      <c r="P145" s="553"/>
      <c r="Q145" s="553"/>
      <c r="R145" s="553"/>
      <c r="S145" s="553"/>
      <c r="T145" s="553"/>
      <c r="U145" s="553"/>
      <c r="V145" s="553"/>
      <c r="W145" s="553"/>
      <c r="X145" s="553"/>
      <c r="Y145" s="553"/>
      <c r="Z145" s="553"/>
      <c r="AA145" s="553"/>
      <c r="AB145" s="553"/>
      <c r="AC145" s="553"/>
      <c r="AD145" s="553"/>
      <c r="AE145" s="553"/>
      <c r="AF145" s="553"/>
      <c r="AG145" s="435"/>
      <c r="AH145" s="432"/>
      <c r="AI145" s="439"/>
      <c r="AJ145" s="433"/>
      <c r="AK145" s="434"/>
      <c r="AL145" s="432"/>
      <c r="AM145" s="435"/>
      <c r="AN145" s="435"/>
      <c r="AO145" s="435"/>
      <c r="AP145" s="435"/>
      <c r="AQ145" s="435"/>
      <c r="AR145" s="435"/>
      <c r="AS145" s="435"/>
      <c r="AT145" s="435"/>
      <c r="AU145" s="435"/>
    </row>
    <row r="146" spans="2:47" ht="23.25" customHeight="1" outlineLevel="1" x14ac:dyDescent="0.15">
      <c r="B146" s="554" t="s">
        <v>1021</v>
      </c>
      <c r="C146" s="554"/>
      <c r="D146" s="554"/>
      <c r="E146" s="554"/>
      <c r="F146" s="891">
        <f>AK74</f>
        <v>43191</v>
      </c>
      <c r="G146" s="891"/>
      <c r="H146" s="891"/>
      <c r="I146" s="891"/>
      <c r="J146" s="418" t="s">
        <v>1065</v>
      </c>
      <c r="K146" s="891">
        <f>AK75</f>
        <v>43555</v>
      </c>
      <c r="L146" s="891"/>
      <c r="M146" s="891"/>
      <c r="N146" s="891"/>
      <c r="O146" s="891"/>
      <c r="P146" s="891"/>
      <c r="Q146" s="417"/>
      <c r="R146" s="417"/>
      <c r="S146" s="915">
        <f>IF(Z59&gt;=4,15-Z59+1,4-Z59)</f>
        <v>12</v>
      </c>
      <c r="T146" s="915"/>
      <c r="U146" s="915"/>
      <c r="V146" s="915"/>
      <c r="W146" s="915"/>
      <c r="X146" s="915"/>
      <c r="Y146" s="915"/>
      <c r="AG146" s="435"/>
      <c r="AH146" s="463"/>
      <c r="AI146" s="439"/>
      <c r="AJ146" s="464">
        <f>Z59</f>
        <v>4</v>
      </c>
      <c r="AK146" s="434"/>
      <c r="AL146" s="432"/>
      <c r="AM146" s="435"/>
      <c r="AN146" s="435"/>
      <c r="AO146" s="435"/>
      <c r="AP146" s="435"/>
      <c r="AQ146" s="435"/>
      <c r="AR146" s="435"/>
      <c r="AS146" s="435"/>
      <c r="AT146" s="435"/>
      <c r="AU146" s="435"/>
    </row>
    <row r="147" spans="2:47" ht="23.25" customHeight="1" outlineLevel="1" x14ac:dyDescent="0.15">
      <c r="B147" s="916" t="s">
        <v>1033</v>
      </c>
      <c r="C147" s="916"/>
      <c r="D147" s="916"/>
      <c r="E147" s="916"/>
      <c r="F147" s="916"/>
      <c r="G147" s="916"/>
      <c r="H147" s="916"/>
      <c r="I147" s="916"/>
      <c r="J147" s="916"/>
      <c r="K147" s="916"/>
      <c r="L147" s="916"/>
      <c r="M147" s="916"/>
      <c r="N147" s="917">
        <f>V134</f>
        <v>0</v>
      </c>
      <c r="O147" s="917"/>
      <c r="P147" s="917"/>
      <c r="Q147" s="917"/>
      <c r="R147" s="917"/>
      <c r="S147" s="918" t="s">
        <v>1027</v>
      </c>
      <c r="T147" s="918"/>
      <c r="U147" s="918"/>
      <c r="V147" s="918"/>
      <c r="W147" s="918"/>
      <c r="X147" s="918"/>
      <c r="Y147" s="918"/>
      <c r="Z147" s="918"/>
      <c r="AA147" s="918"/>
      <c r="AB147" s="918"/>
      <c r="AC147" s="918"/>
      <c r="AD147" s="918"/>
      <c r="AE147" s="918"/>
      <c r="AF147" s="918"/>
      <c r="AG147" s="435"/>
      <c r="AH147" s="463"/>
      <c r="AI147" s="439"/>
      <c r="AJ147" s="464"/>
      <c r="AK147" s="434"/>
      <c r="AL147" s="432"/>
      <c r="AM147" s="435"/>
      <c r="AN147" s="435"/>
      <c r="AO147" s="435"/>
      <c r="AP147" s="435"/>
      <c r="AQ147" s="435"/>
      <c r="AR147" s="435"/>
      <c r="AS147" s="435"/>
      <c r="AT147" s="435"/>
      <c r="AU147" s="435"/>
    </row>
    <row r="148" spans="2:47" ht="23.25" customHeight="1" outlineLevel="1" x14ac:dyDescent="0.15">
      <c r="B148" s="916" t="s">
        <v>1028</v>
      </c>
      <c r="C148" s="916"/>
      <c r="D148" s="916"/>
      <c r="E148" s="916"/>
      <c r="F148" s="916"/>
      <c r="G148" s="916"/>
      <c r="H148" s="916"/>
      <c r="I148" s="916"/>
      <c r="J148" s="916"/>
      <c r="K148" s="916"/>
      <c r="L148" s="916"/>
      <c r="M148" s="916"/>
      <c r="N148" s="917">
        <f>INT(N147*S146/12)</f>
        <v>0</v>
      </c>
      <c r="O148" s="917"/>
      <c r="P148" s="917"/>
      <c r="Q148" s="917"/>
      <c r="R148" s="917"/>
      <c r="S148" s="918" t="str">
        <f>"税抜金額 12か月分×" &amp; S146 &amp; "/12　１円未満切捨"</f>
        <v>税抜金額 12か月分×12/12　１円未満切捨</v>
      </c>
      <c r="T148" s="918"/>
      <c r="U148" s="918"/>
      <c r="V148" s="918"/>
      <c r="W148" s="918"/>
      <c r="X148" s="918"/>
      <c r="Y148" s="918"/>
      <c r="Z148" s="918"/>
      <c r="AA148" s="918"/>
      <c r="AB148" s="918"/>
      <c r="AC148" s="918"/>
      <c r="AD148" s="918"/>
      <c r="AE148" s="918"/>
      <c r="AF148" s="918"/>
      <c r="AG148" s="435"/>
      <c r="AH148" s="463"/>
      <c r="AI148" s="439"/>
      <c r="AJ148" s="464"/>
      <c r="AK148" s="434"/>
      <c r="AL148" s="432"/>
      <c r="AM148" s="435"/>
      <c r="AN148" s="435"/>
      <c r="AO148" s="435"/>
      <c r="AP148" s="435"/>
      <c r="AQ148" s="435"/>
      <c r="AR148" s="435"/>
      <c r="AS148" s="435"/>
      <c r="AT148" s="435"/>
      <c r="AU148" s="435"/>
    </row>
    <row r="149" spans="2:47" ht="23.25" customHeight="1" outlineLevel="1" x14ac:dyDescent="0.15">
      <c r="B149" s="916" t="s">
        <v>1029</v>
      </c>
      <c r="C149" s="916"/>
      <c r="D149" s="916"/>
      <c r="E149" s="916"/>
      <c r="F149" s="916"/>
      <c r="G149" s="916"/>
      <c r="H149" s="916"/>
      <c r="I149" s="916"/>
      <c r="J149" s="916"/>
      <c r="K149" s="916"/>
      <c r="L149" s="916"/>
      <c r="M149" s="916"/>
      <c r="N149" s="917">
        <f>INT(N148/S146)</f>
        <v>0</v>
      </c>
      <c r="O149" s="917"/>
      <c r="P149" s="917"/>
      <c r="Q149" s="917"/>
      <c r="R149" s="917"/>
      <c r="S149" s="918" t="s">
        <v>1062</v>
      </c>
      <c r="T149" s="918"/>
      <c r="U149" s="918"/>
      <c r="V149" s="918"/>
      <c r="W149" s="918"/>
      <c r="X149" s="918"/>
      <c r="Y149" s="918"/>
      <c r="Z149" s="918"/>
      <c r="AA149" s="918"/>
      <c r="AB149" s="918"/>
      <c r="AC149" s="918"/>
      <c r="AD149" s="918"/>
      <c r="AE149" s="918"/>
      <c r="AF149" s="918"/>
      <c r="AG149" s="435"/>
      <c r="AH149" s="463"/>
      <c r="AI149" s="439"/>
      <c r="AJ149" s="464"/>
      <c r="AK149" s="434"/>
      <c r="AL149" s="432"/>
      <c r="AM149" s="435"/>
      <c r="AN149" s="435"/>
      <c r="AO149" s="435"/>
      <c r="AP149" s="435"/>
      <c r="AQ149" s="435"/>
      <c r="AR149" s="435"/>
      <c r="AS149" s="435"/>
      <c r="AT149" s="435"/>
      <c r="AU149" s="435"/>
    </row>
    <row r="150" spans="2:47" ht="23.25" customHeight="1" outlineLevel="1" x14ac:dyDescent="0.15">
      <c r="B150" s="2"/>
      <c r="C150" s="2"/>
      <c r="D150" s="2"/>
      <c r="E150" s="2"/>
      <c r="F150" s="398"/>
      <c r="G150" s="398"/>
      <c r="H150" s="398"/>
      <c r="I150" s="398"/>
      <c r="J150" s="398"/>
      <c r="K150" s="398"/>
      <c r="L150" s="398"/>
      <c r="M150" s="398"/>
      <c r="N150" s="398"/>
      <c r="O150" s="398"/>
      <c r="P150" s="398"/>
      <c r="Q150" s="398"/>
      <c r="R150" s="398"/>
      <c r="S150" s="399"/>
      <c r="T150" s="399"/>
      <c r="U150" s="399"/>
      <c r="V150" s="399"/>
      <c r="W150" s="399"/>
      <c r="X150" s="399"/>
      <c r="Y150" s="399"/>
      <c r="AG150" s="435"/>
      <c r="AH150" s="463"/>
      <c r="AI150" s="439"/>
      <c r="AJ150" s="464"/>
      <c r="AK150" s="434"/>
      <c r="AL150" s="432"/>
      <c r="AM150" s="435"/>
      <c r="AN150" s="435"/>
      <c r="AO150" s="435"/>
      <c r="AP150" s="435"/>
      <c r="AQ150" s="435"/>
      <c r="AR150" s="435"/>
      <c r="AS150" s="435"/>
      <c r="AT150" s="435"/>
      <c r="AU150" s="435"/>
    </row>
    <row r="151" spans="2:47" outlineLevel="1" x14ac:dyDescent="0.15">
      <c r="B151" s="400" t="s">
        <v>1030</v>
      </c>
      <c r="C151" s="2"/>
      <c r="D151" s="2"/>
      <c r="E151" s="2"/>
      <c r="F151" s="396"/>
      <c r="G151" s="396"/>
      <c r="H151" s="396"/>
      <c r="I151" s="396"/>
      <c r="J151" s="396"/>
      <c r="K151" s="396"/>
      <c r="L151" s="396"/>
      <c r="M151" s="396"/>
      <c r="N151" s="396"/>
      <c r="O151" s="396"/>
      <c r="P151" s="396"/>
      <c r="Q151" s="396"/>
      <c r="R151" s="396"/>
      <c r="S151" s="397"/>
      <c r="T151" s="397"/>
      <c r="U151" s="397"/>
      <c r="V151" s="397"/>
      <c r="W151" s="397"/>
      <c r="X151" s="397"/>
      <c r="Y151" s="397"/>
      <c r="AG151" s="435"/>
      <c r="AH151" s="463"/>
      <c r="AI151" s="439"/>
      <c r="AJ151" s="465" t="s">
        <v>1059</v>
      </c>
      <c r="AK151" s="466">
        <f>IF($Z$59&lt;4,$Z$59+12,$Z$59)</f>
        <v>4</v>
      </c>
      <c r="AL151" s="432"/>
      <c r="AM151" s="435"/>
      <c r="AN151" s="435"/>
      <c r="AO151" s="435"/>
      <c r="AP151" s="435"/>
      <c r="AQ151" s="435"/>
      <c r="AR151" s="435"/>
      <c r="AS151" s="435"/>
      <c r="AT151" s="435"/>
      <c r="AU151" s="435"/>
    </row>
    <row r="152" spans="2:47" ht="30" customHeight="1" outlineLevel="1" x14ac:dyDescent="0.15">
      <c r="B152" s="547"/>
      <c r="C152" s="548"/>
      <c r="D152" s="549"/>
      <c r="E152" s="541" t="s">
        <v>1022</v>
      </c>
      <c r="F152" s="542"/>
      <c r="G152" s="542"/>
      <c r="H152" s="542"/>
      <c r="I152" s="542"/>
      <c r="J152" s="541" t="s">
        <v>1024</v>
      </c>
      <c r="K152" s="542"/>
      <c r="L152" s="542"/>
      <c r="M152" s="543"/>
      <c r="N152" s="541" t="s">
        <v>1023</v>
      </c>
      <c r="O152" s="542"/>
      <c r="P152" s="542"/>
      <c r="Q152" s="542"/>
      <c r="R152" s="542"/>
      <c r="S152" s="544" t="s">
        <v>1026</v>
      </c>
      <c r="T152" s="545"/>
      <c r="U152" s="545"/>
      <c r="V152" s="545"/>
      <c r="W152" s="545"/>
      <c r="X152" s="545"/>
      <c r="Y152" s="545"/>
      <c r="Z152" s="545"/>
      <c r="AA152" s="545"/>
      <c r="AB152" s="545"/>
      <c r="AC152" s="545"/>
      <c r="AD152" s="545"/>
      <c r="AE152" s="545"/>
      <c r="AF152" s="546"/>
      <c r="AG152" s="435"/>
      <c r="AH152" s="432"/>
      <c r="AI152" s="440" t="s">
        <v>1060</v>
      </c>
      <c r="AJ152" s="467" t="s">
        <v>1058</v>
      </c>
      <c r="AK152" s="468"/>
      <c r="AL152" s="432"/>
      <c r="AM152" s="435"/>
      <c r="AN152" s="435"/>
      <c r="AO152" s="435"/>
      <c r="AP152" s="435"/>
      <c r="AQ152" s="435"/>
      <c r="AR152" s="435"/>
      <c r="AS152" s="435"/>
      <c r="AT152" s="435"/>
      <c r="AU152" s="435"/>
    </row>
    <row r="153" spans="2:47" ht="23.25" customHeight="1" outlineLevel="1" x14ac:dyDescent="0.15">
      <c r="B153" s="558">
        <v>4</v>
      </c>
      <c r="C153" s="559"/>
      <c r="D153" s="560"/>
      <c r="E153" s="870">
        <f>AJ153*IF(B153&lt;&gt;$Z$59,$N$149,$E$165-SUM(E154:$I$164))</f>
        <v>0</v>
      </c>
      <c r="F153" s="871"/>
      <c r="G153" s="871"/>
      <c r="H153" s="871"/>
      <c r="I153" s="871"/>
      <c r="J153" s="870">
        <f>IF(B153&lt;&gt;$Z$59,ROUND(E153*$Z$62,0),$J$165-SUM(J154:$J$164))</f>
        <v>0</v>
      </c>
      <c r="K153" s="871"/>
      <c r="L153" s="871"/>
      <c r="M153" s="872"/>
      <c r="N153" s="870">
        <f>SUM(E153:M153)</f>
        <v>0</v>
      </c>
      <c r="O153" s="871"/>
      <c r="P153" s="871"/>
      <c r="Q153" s="871"/>
      <c r="R153" s="871"/>
      <c r="S153" s="925" t="str">
        <f>IF(E153=0,"",IF(E153&lt;&gt;E154,"利用料調整月（利用料月額合計と整合のため）","") &amp; IF(J153&lt;&gt;J154,"
消費税調整月（消費税合計と整合のため）",""))</f>
        <v/>
      </c>
      <c r="T153" s="926"/>
      <c r="U153" s="926"/>
      <c r="V153" s="926"/>
      <c r="W153" s="926"/>
      <c r="X153" s="926"/>
      <c r="Y153" s="926"/>
      <c r="Z153" s="926"/>
      <c r="AA153" s="926"/>
      <c r="AB153" s="926"/>
      <c r="AC153" s="926"/>
      <c r="AD153" s="926"/>
      <c r="AE153" s="926"/>
      <c r="AF153" s="927"/>
      <c r="AG153" s="435"/>
      <c r="AH153" s="432"/>
      <c r="AI153" s="466">
        <f>IF(B153&lt;4,B153+12,B153)</f>
        <v>4</v>
      </c>
      <c r="AJ153" s="469">
        <f>IF($AK$151&gt;AI153,0,1)</f>
        <v>1</v>
      </c>
      <c r="AK153" s="468" t="s">
        <v>1061</v>
      </c>
      <c r="AL153" s="432"/>
      <c r="AM153" s="435"/>
      <c r="AN153" s="435"/>
      <c r="AO153" s="435"/>
      <c r="AP153" s="435"/>
      <c r="AQ153" s="435"/>
      <c r="AR153" s="435"/>
      <c r="AS153" s="435"/>
      <c r="AT153" s="435"/>
      <c r="AU153" s="435"/>
    </row>
    <row r="154" spans="2:47" ht="23.25" customHeight="1" outlineLevel="1" x14ac:dyDescent="0.15">
      <c r="B154" s="510">
        <v>5</v>
      </c>
      <c r="C154" s="511"/>
      <c r="D154" s="512"/>
      <c r="E154" s="555">
        <f>AJ154*IF(B154&lt;&gt;$Z$59,$N$149,$E$165-SUM(E155:$I$164))</f>
        <v>0</v>
      </c>
      <c r="F154" s="556"/>
      <c r="G154" s="556"/>
      <c r="H154" s="556"/>
      <c r="I154" s="556"/>
      <c r="J154" s="555">
        <f>IF(B154&lt;&gt;$Z$59,ROUND(E154*$Z$62,0),$J$165-SUM(J155:$J$164))</f>
        <v>0</v>
      </c>
      <c r="K154" s="556"/>
      <c r="L154" s="556"/>
      <c r="M154" s="557"/>
      <c r="N154" s="555">
        <f t="shared" ref="N154:N158" si="0">SUM(E154:M154)</f>
        <v>0</v>
      </c>
      <c r="O154" s="556"/>
      <c r="P154" s="556"/>
      <c r="Q154" s="556"/>
      <c r="R154" s="556"/>
      <c r="S154" s="550" t="str">
        <f t="shared" ref="S154:S163" si="1">IF(E154=0,"",IF(E154&lt;&gt;E155,"利用料調整月（利用料月額合計と整合のため）","") &amp; IF(J154&lt;&gt;J155,"
消費税調整月（消費税合計と整合のため）",""))</f>
        <v/>
      </c>
      <c r="T154" s="551"/>
      <c r="U154" s="551"/>
      <c r="V154" s="551"/>
      <c r="W154" s="551"/>
      <c r="X154" s="551"/>
      <c r="Y154" s="551"/>
      <c r="Z154" s="551"/>
      <c r="AA154" s="551"/>
      <c r="AB154" s="551"/>
      <c r="AC154" s="551"/>
      <c r="AD154" s="551"/>
      <c r="AE154" s="551"/>
      <c r="AF154" s="552"/>
      <c r="AG154" s="435"/>
      <c r="AH154" s="432"/>
      <c r="AI154" s="466">
        <f t="shared" ref="AI154:AI164" si="2">IF(B154&lt;4,B154+12,B154)</f>
        <v>5</v>
      </c>
      <c r="AJ154" s="469">
        <f t="shared" ref="AJ154:AJ164" si="3">IF($AK$151&gt;AI154,0,1)</f>
        <v>1</v>
      </c>
      <c r="AK154" s="468"/>
      <c r="AL154" s="432"/>
      <c r="AM154" s="435"/>
      <c r="AN154" s="435"/>
      <c r="AO154" s="435"/>
      <c r="AP154" s="435"/>
      <c r="AQ154" s="435"/>
      <c r="AR154" s="435"/>
      <c r="AS154" s="435"/>
      <c r="AT154" s="435"/>
      <c r="AU154" s="435"/>
    </row>
    <row r="155" spans="2:47" ht="23.25" customHeight="1" outlineLevel="1" x14ac:dyDescent="0.15">
      <c r="B155" s="510">
        <v>6</v>
      </c>
      <c r="C155" s="511"/>
      <c r="D155" s="512"/>
      <c r="E155" s="555">
        <f>AJ155*IF(B155&lt;&gt;$Z$59,$N$149,$E$165-SUM(E156:$I$164))</f>
        <v>0</v>
      </c>
      <c r="F155" s="556"/>
      <c r="G155" s="556"/>
      <c r="H155" s="556"/>
      <c r="I155" s="556"/>
      <c r="J155" s="555">
        <f>IF(B155&lt;&gt;$Z$59,ROUND(E155*$Z$62,0),$J$165-SUM(J156:$J$164))</f>
        <v>0</v>
      </c>
      <c r="K155" s="556"/>
      <c r="L155" s="556"/>
      <c r="M155" s="557"/>
      <c r="N155" s="555">
        <f t="shared" si="0"/>
        <v>0</v>
      </c>
      <c r="O155" s="556"/>
      <c r="P155" s="556"/>
      <c r="Q155" s="556"/>
      <c r="R155" s="556"/>
      <c r="S155" s="550" t="str">
        <f t="shared" si="1"/>
        <v/>
      </c>
      <c r="T155" s="551"/>
      <c r="U155" s="551"/>
      <c r="V155" s="551"/>
      <c r="W155" s="551"/>
      <c r="X155" s="551"/>
      <c r="Y155" s="551"/>
      <c r="Z155" s="551"/>
      <c r="AA155" s="551"/>
      <c r="AB155" s="551"/>
      <c r="AC155" s="551"/>
      <c r="AD155" s="551"/>
      <c r="AE155" s="551"/>
      <c r="AF155" s="552"/>
      <c r="AG155" s="435"/>
      <c r="AH155" s="432"/>
      <c r="AI155" s="466">
        <f t="shared" si="2"/>
        <v>6</v>
      </c>
      <c r="AJ155" s="469">
        <f t="shared" si="3"/>
        <v>1</v>
      </c>
      <c r="AK155" s="468"/>
      <c r="AL155" s="432"/>
      <c r="AM155" s="435"/>
      <c r="AN155" s="435"/>
      <c r="AO155" s="435"/>
      <c r="AP155" s="435"/>
      <c r="AQ155" s="435"/>
      <c r="AR155" s="435"/>
      <c r="AS155" s="435"/>
      <c r="AT155" s="435"/>
      <c r="AU155" s="435"/>
    </row>
    <row r="156" spans="2:47" ht="23.25" customHeight="1" outlineLevel="1" x14ac:dyDescent="0.15">
      <c r="B156" s="510">
        <v>7</v>
      </c>
      <c r="C156" s="511"/>
      <c r="D156" s="512"/>
      <c r="E156" s="555">
        <f>AJ156*IF(B156&lt;&gt;$Z$59,$N$149,$E$165-SUM(E157:$I$164))</f>
        <v>0</v>
      </c>
      <c r="F156" s="556"/>
      <c r="G156" s="556"/>
      <c r="H156" s="556"/>
      <c r="I156" s="556"/>
      <c r="J156" s="555">
        <f>IF(B156&lt;&gt;$Z$59,ROUND(E156*$Z$62,0),$J$165-SUM(J157:$J$164))</f>
        <v>0</v>
      </c>
      <c r="K156" s="556"/>
      <c r="L156" s="556"/>
      <c r="M156" s="557"/>
      <c r="N156" s="555">
        <f t="shared" si="0"/>
        <v>0</v>
      </c>
      <c r="O156" s="556"/>
      <c r="P156" s="556"/>
      <c r="Q156" s="556"/>
      <c r="R156" s="556"/>
      <c r="S156" s="550" t="str">
        <f t="shared" si="1"/>
        <v/>
      </c>
      <c r="T156" s="551"/>
      <c r="U156" s="551"/>
      <c r="V156" s="551"/>
      <c r="W156" s="551"/>
      <c r="X156" s="551"/>
      <c r="Y156" s="551"/>
      <c r="Z156" s="551"/>
      <c r="AA156" s="551"/>
      <c r="AB156" s="551"/>
      <c r="AC156" s="551"/>
      <c r="AD156" s="551"/>
      <c r="AE156" s="551"/>
      <c r="AF156" s="552"/>
      <c r="AG156" s="435"/>
      <c r="AH156" s="432"/>
      <c r="AI156" s="466">
        <f t="shared" si="2"/>
        <v>7</v>
      </c>
      <c r="AJ156" s="469">
        <f t="shared" si="3"/>
        <v>1</v>
      </c>
      <c r="AK156" s="468"/>
      <c r="AL156" s="432"/>
      <c r="AM156" s="435"/>
      <c r="AN156" s="435"/>
      <c r="AO156" s="435"/>
      <c r="AP156" s="435"/>
      <c r="AQ156" s="435"/>
      <c r="AR156" s="435"/>
      <c r="AS156" s="435"/>
      <c r="AT156" s="435"/>
      <c r="AU156" s="435"/>
    </row>
    <row r="157" spans="2:47" ht="23.25" customHeight="1" outlineLevel="1" x14ac:dyDescent="0.15">
      <c r="B157" s="510">
        <v>8</v>
      </c>
      <c r="C157" s="511"/>
      <c r="D157" s="512"/>
      <c r="E157" s="555">
        <f>AJ157*IF(B157&lt;&gt;$Z$59,$N$149,$E$165-SUM(E158:$I$164))</f>
        <v>0</v>
      </c>
      <c r="F157" s="556"/>
      <c r="G157" s="556"/>
      <c r="H157" s="556"/>
      <c r="I157" s="556"/>
      <c r="J157" s="555">
        <f>IF(B157&lt;&gt;$Z$59,ROUND(E157*$Z$62,0),$J$165-SUM(J158:$J$164))</f>
        <v>0</v>
      </c>
      <c r="K157" s="556"/>
      <c r="L157" s="556"/>
      <c r="M157" s="557"/>
      <c r="N157" s="555">
        <f t="shared" si="0"/>
        <v>0</v>
      </c>
      <c r="O157" s="556"/>
      <c r="P157" s="556"/>
      <c r="Q157" s="556"/>
      <c r="R157" s="556"/>
      <c r="S157" s="550" t="str">
        <f t="shared" si="1"/>
        <v/>
      </c>
      <c r="T157" s="551"/>
      <c r="U157" s="551"/>
      <c r="V157" s="551"/>
      <c r="W157" s="551"/>
      <c r="X157" s="551"/>
      <c r="Y157" s="551"/>
      <c r="Z157" s="551"/>
      <c r="AA157" s="551"/>
      <c r="AB157" s="551"/>
      <c r="AC157" s="551"/>
      <c r="AD157" s="551"/>
      <c r="AE157" s="551"/>
      <c r="AF157" s="552"/>
      <c r="AG157" s="435"/>
      <c r="AH157" s="432"/>
      <c r="AI157" s="466">
        <f t="shared" si="2"/>
        <v>8</v>
      </c>
      <c r="AJ157" s="469">
        <f t="shared" si="3"/>
        <v>1</v>
      </c>
      <c r="AK157" s="468"/>
      <c r="AL157" s="432"/>
      <c r="AM157" s="435"/>
      <c r="AN157" s="435"/>
      <c r="AO157" s="435"/>
      <c r="AP157" s="435"/>
      <c r="AQ157" s="435"/>
      <c r="AR157" s="435"/>
      <c r="AS157" s="435"/>
      <c r="AT157" s="435"/>
      <c r="AU157" s="435"/>
    </row>
    <row r="158" spans="2:47" ht="23.25" customHeight="1" outlineLevel="1" x14ac:dyDescent="0.15">
      <c r="B158" s="510">
        <v>9</v>
      </c>
      <c r="C158" s="511"/>
      <c r="D158" s="512"/>
      <c r="E158" s="555">
        <f>AJ158*IF(B158&lt;&gt;$Z$59,$N$149,$E$165-SUM(E159:$I$164))</f>
        <v>0</v>
      </c>
      <c r="F158" s="556"/>
      <c r="G158" s="556"/>
      <c r="H158" s="556"/>
      <c r="I158" s="556"/>
      <c r="J158" s="555">
        <f>IF(B158&lt;&gt;$Z$59,ROUND(E158*$Z$62,0),$J$165-SUM(J159:$J$164))</f>
        <v>0</v>
      </c>
      <c r="K158" s="556"/>
      <c r="L158" s="556"/>
      <c r="M158" s="557"/>
      <c r="N158" s="555">
        <f t="shared" si="0"/>
        <v>0</v>
      </c>
      <c r="O158" s="556"/>
      <c r="P158" s="556"/>
      <c r="Q158" s="556"/>
      <c r="R158" s="556"/>
      <c r="S158" s="550" t="str">
        <f t="shared" si="1"/>
        <v/>
      </c>
      <c r="T158" s="551"/>
      <c r="U158" s="551"/>
      <c r="V158" s="551"/>
      <c r="W158" s="551"/>
      <c r="X158" s="551"/>
      <c r="Y158" s="551"/>
      <c r="Z158" s="551"/>
      <c r="AA158" s="551"/>
      <c r="AB158" s="551"/>
      <c r="AC158" s="551"/>
      <c r="AD158" s="551"/>
      <c r="AE158" s="551"/>
      <c r="AF158" s="552"/>
      <c r="AG158" s="435"/>
      <c r="AH158" s="432"/>
      <c r="AI158" s="466">
        <f t="shared" si="2"/>
        <v>9</v>
      </c>
      <c r="AJ158" s="469">
        <f t="shared" si="3"/>
        <v>1</v>
      </c>
      <c r="AK158" s="468"/>
      <c r="AL158" s="432"/>
      <c r="AM158" s="435"/>
      <c r="AN158" s="435"/>
      <c r="AO158" s="435"/>
      <c r="AP158" s="435"/>
      <c r="AQ158" s="435"/>
      <c r="AR158" s="435"/>
      <c r="AS158" s="435"/>
      <c r="AT158" s="435"/>
      <c r="AU158" s="435"/>
    </row>
    <row r="159" spans="2:47" ht="23.25" customHeight="1" outlineLevel="1" x14ac:dyDescent="0.15">
      <c r="B159" s="510">
        <v>10</v>
      </c>
      <c r="C159" s="511"/>
      <c r="D159" s="512"/>
      <c r="E159" s="555">
        <f>AJ159*IF(B159&lt;&gt;$Z$59,$N$149,$E$165-SUM(E160:$I$164))</f>
        <v>0</v>
      </c>
      <c r="F159" s="556"/>
      <c r="G159" s="556"/>
      <c r="H159" s="556"/>
      <c r="I159" s="556"/>
      <c r="J159" s="555">
        <f>IF(B159&lt;&gt;$Z$59,ROUND(E159*$Z$62,0),$J$165-SUM(J160:$J$164))</f>
        <v>0</v>
      </c>
      <c r="K159" s="556"/>
      <c r="L159" s="556"/>
      <c r="M159" s="557"/>
      <c r="N159" s="555">
        <f t="shared" ref="N159:N164" si="4">SUM(E159:M159)</f>
        <v>0</v>
      </c>
      <c r="O159" s="556"/>
      <c r="P159" s="556"/>
      <c r="Q159" s="556"/>
      <c r="R159" s="556"/>
      <c r="S159" s="550" t="str">
        <f t="shared" si="1"/>
        <v/>
      </c>
      <c r="T159" s="551"/>
      <c r="U159" s="551"/>
      <c r="V159" s="551"/>
      <c r="W159" s="551"/>
      <c r="X159" s="551"/>
      <c r="Y159" s="551"/>
      <c r="Z159" s="551"/>
      <c r="AA159" s="551"/>
      <c r="AB159" s="551"/>
      <c r="AC159" s="551"/>
      <c r="AD159" s="551"/>
      <c r="AE159" s="551"/>
      <c r="AF159" s="552"/>
      <c r="AG159" s="435"/>
      <c r="AH159" s="432"/>
      <c r="AI159" s="466">
        <f t="shared" si="2"/>
        <v>10</v>
      </c>
      <c r="AJ159" s="469">
        <f t="shared" si="3"/>
        <v>1</v>
      </c>
      <c r="AK159" s="434"/>
      <c r="AL159" s="432"/>
      <c r="AM159" s="435"/>
      <c r="AN159" s="435"/>
      <c r="AO159" s="435"/>
      <c r="AP159" s="435"/>
      <c r="AQ159" s="435"/>
      <c r="AR159" s="435"/>
      <c r="AS159" s="435"/>
      <c r="AT159" s="435"/>
      <c r="AU159" s="435"/>
    </row>
    <row r="160" spans="2:47" ht="23.25" customHeight="1" outlineLevel="1" x14ac:dyDescent="0.15">
      <c r="B160" s="510">
        <v>11</v>
      </c>
      <c r="C160" s="511"/>
      <c r="D160" s="512"/>
      <c r="E160" s="555">
        <f>AJ160*IF(B160&lt;&gt;$Z$59,$N$149,$E$165-SUM(E161:$I$164))</f>
        <v>0</v>
      </c>
      <c r="F160" s="556"/>
      <c r="G160" s="556"/>
      <c r="H160" s="556"/>
      <c r="I160" s="556"/>
      <c r="J160" s="555">
        <f>IF(B160&lt;&gt;$Z$59,ROUND(E160*$Z$62,0),$J$165-SUM(J161:$J$164))</f>
        <v>0</v>
      </c>
      <c r="K160" s="556"/>
      <c r="L160" s="556"/>
      <c r="M160" s="557"/>
      <c r="N160" s="555">
        <f t="shared" si="4"/>
        <v>0</v>
      </c>
      <c r="O160" s="556"/>
      <c r="P160" s="556"/>
      <c r="Q160" s="556"/>
      <c r="R160" s="556"/>
      <c r="S160" s="550" t="str">
        <f t="shared" si="1"/>
        <v/>
      </c>
      <c r="T160" s="551"/>
      <c r="U160" s="551"/>
      <c r="V160" s="551"/>
      <c r="W160" s="551"/>
      <c r="X160" s="551"/>
      <c r="Y160" s="551"/>
      <c r="Z160" s="551"/>
      <c r="AA160" s="551"/>
      <c r="AB160" s="551"/>
      <c r="AC160" s="551"/>
      <c r="AD160" s="551"/>
      <c r="AE160" s="551"/>
      <c r="AF160" s="552"/>
      <c r="AG160" s="435"/>
      <c r="AH160" s="432"/>
      <c r="AI160" s="466">
        <f t="shared" si="2"/>
        <v>11</v>
      </c>
      <c r="AJ160" s="469">
        <f t="shared" si="3"/>
        <v>1</v>
      </c>
      <c r="AK160" s="434"/>
      <c r="AL160" s="432"/>
      <c r="AM160" s="435"/>
      <c r="AN160" s="435"/>
      <c r="AO160" s="435"/>
      <c r="AP160" s="435"/>
      <c r="AQ160" s="435"/>
      <c r="AR160" s="435"/>
      <c r="AS160" s="435"/>
      <c r="AT160" s="435"/>
      <c r="AU160" s="435"/>
    </row>
    <row r="161" spans="1:47" ht="23.25" customHeight="1" outlineLevel="1" x14ac:dyDescent="0.15">
      <c r="B161" s="510">
        <v>12</v>
      </c>
      <c r="C161" s="511"/>
      <c r="D161" s="512"/>
      <c r="E161" s="555">
        <f>AJ161*IF(B161&lt;&gt;$Z$59,$N$149,$E$165-SUM(E162:$I$164))</f>
        <v>0</v>
      </c>
      <c r="F161" s="556"/>
      <c r="G161" s="556"/>
      <c r="H161" s="556"/>
      <c r="I161" s="556"/>
      <c r="J161" s="555">
        <f>IF(B161&lt;&gt;$Z$59,ROUND(E161*$Z$62,0),$J$165-SUM(J162:$J$164))</f>
        <v>0</v>
      </c>
      <c r="K161" s="556"/>
      <c r="L161" s="556"/>
      <c r="M161" s="557"/>
      <c r="N161" s="555">
        <f t="shared" si="4"/>
        <v>0</v>
      </c>
      <c r="O161" s="556"/>
      <c r="P161" s="556"/>
      <c r="Q161" s="556"/>
      <c r="R161" s="556"/>
      <c r="S161" s="550" t="str">
        <f t="shared" si="1"/>
        <v/>
      </c>
      <c r="T161" s="551"/>
      <c r="U161" s="551"/>
      <c r="V161" s="551"/>
      <c r="W161" s="551"/>
      <c r="X161" s="551"/>
      <c r="Y161" s="551"/>
      <c r="Z161" s="551"/>
      <c r="AA161" s="551"/>
      <c r="AB161" s="551"/>
      <c r="AC161" s="551"/>
      <c r="AD161" s="551"/>
      <c r="AE161" s="551"/>
      <c r="AF161" s="552"/>
      <c r="AG161" s="435"/>
      <c r="AH161" s="432"/>
      <c r="AI161" s="466">
        <f t="shared" si="2"/>
        <v>12</v>
      </c>
      <c r="AJ161" s="469">
        <f t="shared" si="3"/>
        <v>1</v>
      </c>
      <c r="AK161" s="434"/>
      <c r="AL161" s="432"/>
      <c r="AM161" s="435"/>
      <c r="AN161" s="435"/>
      <c r="AO161" s="435"/>
      <c r="AP161" s="435"/>
      <c r="AQ161" s="435"/>
      <c r="AR161" s="435"/>
      <c r="AS161" s="435"/>
      <c r="AT161" s="435"/>
      <c r="AU161" s="435"/>
    </row>
    <row r="162" spans="1:47" ht="23.25" customHeight="1" outlineLevel="1" x14ac:dyDescent="0.15">
      <c r="B162" s="510">
        <v>1</v>
      </c>
      <c r="C162" s="511"/>
      <c r="D162" s="512"/>
      <c r="E162" s="555">
        <f>AJ162*IF(B162&lt;&gt;$Z$59,$N$149,$E$165-SUM(E163:$I$164))</f>
        <v>0</v>
      </c>
      <c r="F162" s="556"/>
      <c r="G162" s="556"/>
      <c r="H162" s="556"/>
      <c r="I162" s="557"/>
      <c r="J162" s="555">
        <f>IF(B162&lt;&gt;$Z$59,ROUND(E162*$Z$62,0),$J$165-SUM(J163:$J$164))</f>
        <v>0</v>
      </c>
      <c r="K162" s="556"/>
      <c r="L162" s="556"/>
      <c r="M162" s="557"/>
      <c r="N162" s="555">
        <f t="shared" si="4"/>
        <v>0</v>
      </c>
      <c r="O162" s="556"/>
      <c r="P162" s="556"/>
      <c r="Q162" s="556"/>
      <c r="R162" s="556"/>
      <c r="S162" s="550" t="str">
        <f t="shared" si="1"/>
        <v/>
      </c>
      <c r="T162" s="551"/>
      <c r="U162" s="551"/>
      <c r="V162" s="551"/>
      <c r="W162" s="551"/>
      <c r="X162" s="551"/>
      <c r="Y162" s="551"/>
      <c r="Z162" s="551"/>
      <c r="AA162" s="551"/>
      <c r="AB162" s="551"/>
      <c r="AC162" s="551"/>
      <c r="AD162" s="551"/>
      <c r="AE162" s="551"/>
      <c r="AF162" s="552"/>
      <c r="AG162" s="435"/>
      <c r="AH162" s="432"/>
      <c r="AI162" s="466">
        <f t="shared" si="2"/>
        <v>13</v>
      </c>
      <c r="AJ162" s="469">
        <f t="shared" si="3"/>
        <v>1</v>
      </c>
      <c r="AK162" s="434"/>
      <c r="AL162" s="432"/>
      <c r="AM162" s="435"/>
      <c r="AN162" s="435"/>
      <c r="AO162" s="435"/>
      <c r="AP162" s="435"/>
      <c r="AQ162" s="435"/>
      <c r="AR162" s="435"/>
      <c r="AS162" s="435"/>
      <c r="AT162" s="435"/>
      <c r="AU162" s="435"/>
    </row>
    <row r="163" spans="1:47" ht="23.25" customHeight="1" outlineLevel="1" x14ac:dyDescent="0.15">
      <c r="B163" s="510">
        <v>2</v>
      </c>
      <c r="C163" s="511"/>
      <c r="D163" s="512"/>
      <c r="E163" s="555">
        <f>AJ163*IF(B163&lt;&gt;$Z$59,$N$149,$E$165-SUM(E164:$I$164))</f>
        <v>0</v>
      </c>
      <c r="F163" s="556"/>
      <c r="G163" s="556"/>
      <c r="H163" s="556"/>
      <c r="I163" s="557"/>
      <c r="J163" s="555">
        <f>IF(B163&lt;&gt;$Z$59,ROUND(E163*$Z$62,0),$J$165-SUM(J164:$J$164))</f>
        <v>0</v>
      </c>
      <c r="K163" s="556"/>
      <c r="L163" s="556"/>
      <c r="M163" s="557"/>
      <c r="N163" s="555">
        <f t="shared" si="4"/>
        <v>0</v>
      </c>
      <c r="O163" s="556"/>
      <c r="P163" s="556"/>
      <c r="Q163" s="556"/>
      <c r="R163" s="556"/>
      <c r="S163" s="550" t="str">
        <f t="shared" si="1"/>
        <v/>
      </c>
      <c r="T163" s="551"/>
      <c r="U163" s="551"/>
      <c r="V163" s="551"/>
      <c r="W163" s="551"/>
      <c r="X163" s="551"/>
      <c r="Y163" s="551"/>
      <c r="Z163" s="551"/>
      <c r="AA163" s="551"/>
      <c r="AB163" s="551"/>
      <c r="AC163" s="551"/>
      <c r="AD163" s="551"/>
      <c r="AE163" s="551"/>
      <c r="AF163" s="552"/>
      <c r="AG163" s="435"/>
      <c r="AH163" s="432"/>
      <c r="AI163" s="466">
        <f t="shared" si="2"/>
        <v>14</v>
      </c>
      <c r="AJ163" s="469">
        <f t="shared" si="3"/>
        <v>1</v>
      </c>
      <c r="AK163" s="434"/>
      <c r="AL163" s="432"/>
      <c r="AM163" s="435"/>
      <c r="AN163" s="435"/>
      <c r="AO163" s="435"/>
      <c r="AP163" s="435"/>
      <c r="AQ163" s="435"/>
      <c r="AR163" s="435"/>
      <c r="AS163" s="435"/>
      <c r="AT163" s="435"/>
      <c r="AU163" s="435"/>
    </row>
    <row r="164" spans="1:47" ht="23.25" customHeight="1" outlineLevel="1" thickBot="1" x14ac:dyDescent="0.2">
      <c r="B164" s="510">
        <v>3</v>
      </c>
      <c r="C164" s="511"/>
      <c r="D164" s="512"/>
      <c r="E164" s="928">
        <f>AJ164*IF(B164&lt;&gt;$Z$59,$N$149,$E$165)</f>
        <v>0</v>
      </c>
      <c r="F164" s="929"/>
      <c r="G164" s="929"/>
      <c r="H164" s="929"/>
      <c r="I164" s="929"/>
      <c r="J164" s="928">
        <f>IF(B164&lt;&gt;$Z$59,ROUND(E164*$Z$62,0),$J$165)</f>
        <v>0</v>
      </c>
      <c r="K164" s="929"/>
      <c r="L164" s="929"/>
      <c r="M164" s="930"/>
      <c r="N164" s="928">
        <f t="shared" si="4"/>
        <v>0</v>
      </c>
      <c r="O164" s="929"/>
      <c r="P164" s="929"/>
      <c r="Q164" s="929"/>
      <c r="R164" s="929"/>
      <c r="S164" s="931"/>
      <c r="T164" s="932"/>
      <c r="U164" s="932"/>
      <c r="V164" s="932"/>
      <c r="W164" s="932"/>
      <c r="X164" s="932"/>
      <c r="Y164" s="932"/>
      <c r="Z164" s="932"/>
      <c r="AA164" s="932"/>
      <c r="AB164" s="932"/>
      <c r="AC164" s="932"/>
      <c r="AD164" s="932"/>
      <c r="AE164" s="932"/>
      <c r="AF164" s="933"/>
      <c r="AG164" s="435"/>
      <c r="AH164" s="432"/>
      <c r="AI164" s="466">
        <f t="shared" si="2"/>
        <v>15</v>
      </c>
      <c r="AJ164" s="469">
        <f t="shared" si="3"/>
        <v>1</v>
      </c>
      <c r="AK164" s="434"/>
      <c r="AL164" s="432"/>
      <c r="AM164" s="435"/>
      <c r="AN164" s="435"/>
      <c r="AO164" s="435"/>
      <c r="AP164" s="435"/>
      <c r="AQ164" s="435"/>
      <c r="AR164" s="435"/>
      <c r="AS164" s="435"/>
      <c r="AT164" s="435"/>
      <c r="AU164" s="435"/>
    </row>
    <row r="165" spans="1:47" ht="23.25" customHeight="1" outlineLevel="1" thickTop="1" x14ac:dyDescent="0.15">
      <c r="B165" s="912" t="s">
        <v>1025</v>
      </c>
      <c r="C165" s="913"/>
      <c r="D165" s="914"/>
      <c r="E165" s="919">
        <f>N148</f>
        <v>0</v>
      </c>
      <c r="F165" s="920"/>
      <c r="G165" s="920"/>
      <c r="H165" s="920"/>
      <c r="I165" s="920"/>
      <c r="J165" s="919">
        <f>ROUND(E165*$Z$62,0)</f>
        <v>0</v>
      </c>
      <c r="K165" s="920"/>
      <c r="L165" s="920"/>
      <c r="M165" s="921"/>
      <c r="N165" s="919">
        <f t="shared" ref="N165" si="5">SUM(E165:M165)</f>
        <v>0</v>
      </c>
      <c r="O165" s="920"/>
      <c r="P165" s="920"/>
      <c r="Q165" s="920"/>
      <c r="R165" s="920"/>
      <c r="S165" s="922" t="s">
        <v>1056</v>
      </c>
      <c r="T165" s="923"/>
      <c r="U165" s="923"/>
      <c r="V165" s="923"/>
      <c r="W165" s="923"/>
      <c r="X165" s="923"/>
      <c r="Y165" s="923"/>
      <c r="Z165" s="923"/>
      <c r="AA165" s="923"/>
      <c r="AB165" s="923"/>
      <c r="AC165" s="923"/>
      <c r="AD165" s="923"/>
      <c r="AE165" s="923"/>
      <c r="AF165" s="924"/>
      <c r="AG165" s="435"/>
      <c r="AH165" s="432"/>
      <c r="AI165" s="439"/>
      <c r="AJ165" s="433"/>
      <c r="AK165" s="434"/>
      <c r="AL165" s="432"/>
      <c r="AM165" s="435"/>
      <c r="AN165" s="435"/>
      <c r="AO165" s="435"/>
      <c r="AP165" s="435"/>
      <c r="AQ165" s="435"/>
      <c r="AR165" s="435"/>
      <c r="AS165" s="435"/>
      <c r="AT165" s="435"/>
      <c r="AU165" s="435"/>
    </row>
    <row r="166" spans="1:47" x14ac:dyDescent="0.15">
      <c r="A166" s="3"/>
      <c r="B166" s="209"/>
      <c r="C166" s="210"/>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1"/>
      <c r="AH166" s="143"/>
      <c r="AI166" s="158"/>
      <c r="AJ166" s="144"/>
      <c r="AK166" s="174"/>
      <c r="AL166" s="143"/>
      <c r="AM166" s="1"/>
      <c r="AN166" s="1"/>
    </row>
    <row r="167" spans="1:47" hidden="1" outlineLevel="1" x14ac:dyDescent="0.15">
      <c r="A167" s="21" t="s">
        <v>813</v>
      </c>
      <c r="B167" s="21"/>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423"/>
      <c r="AH167" s="143"/>
      <c r="AI167" s="424"/>
      <c r="AJ167" s="144"/>
      <c r="AK167" s="174"/>
      <c r="AL167" s="143"/>
      <c r="AM167" s="1"/>
      <c r="AN167" s="1"/>
    </row>
    <row r="168" spans="1:47" hidden="1" outlineLevel="1" x14ac:dyDescent="0.15">
      <c r="A168" s="319">
        <v>4</v>
      </c>
      <c r="B168" s="21"/>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423"/>
      <c r="AH168" s="143"/>
      <c r="AI168" s="424"/>
      <c r="AJ168" s="144"/>
      <c r="AK168" s="174"/>
      <c r="AL168" s="143"/>
      <c r="AM168" s="1"/>
      <c r="AN168" s="1"/>
    </row>
    <row r="169" spans="1:47" hidden="1" outlineLevel="1" x14ac:dyDescent="0.15">
      <c r="A169" s="319">
        <v>5</v>
      </c>
      <c r="B169" s="21"/>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423"/>
      <c r="AH169" s="143"/>
      <c r="AI169" s="424"/>
      <c r="AJ169" s="144"/>
      <c r="AK169" s="174"/>
      <c r="AL169" s="143"/>
      <c r="AM169" s="1"/>
      <c r="AN169" s="1"/>
    </row>
    <row r="170" spans="1:47" hidden="1" outlineLevel="1" x14ac:dyDescent="0.15">
      <c r="A170" s="319">
        <v>6</v>
      </c>
      <c r="B170" s="21"/>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423"/>
      <c r="AH170" s="143"/>
      <c r="AI170" s="424"/>
      <c r="AJ170" s="144"/>
      <c r="AK170" s="174"/>
      <c r="AL170" s="143"/>
      <c r="AM170" s="1"/>
      <c r="AN170" s="1"/>
    </row>
    <row r="171" spans="1:47" hidden="1" outlineLevel="1" x14ac:dyDescent="0.15">
      <c r="A171" s="319">
        <v>7</v>
      </c>
      <c r="B171" s="21"/>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423"/>
      <c r="AH171" s="143"/>
      <c r="AI171" s="424"/>
      <c r="AJ171" s="144"/>
      <c r="AK171" s="174"/>
      <c r="AL171" s="143"/>
      <c r="AM171" s="1"/>
      <c r="AN171" s="1"/>
    </row>
    <row r="172" spans="1:47" hidden="1" outlineLevel="1" x14ac:dyDescent="0.15">
      <c r="A172" s="319">
        <v>8</v>
      </c>
      <c r="B172" s="21"/>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423"/>
      <c r="AH172" s="143"/>
      <c r="AI172" s="424"/>
      <c r="AJ172" s="144"/>
      <c r="AK172" s="174"/>
      <c r="AL172" s="143"/>
      <c r="AM172" s="1"/>
      <c r="AN172" s="1"/>
    </row>
    <row r="173" spans="1:47" hidden="1" outlineLevel="1" x14ac:dyDescent="0.15">
      <c r="A173" s="319">
        <v>9</v>
      </c>
      <c r="B173" s="21"/>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423"/>
      <c r="AH173" s="143"/>
      <c r="AI173" s="424"/>
      <c r="AJ173" s="144"/>
      <c r="AK173" s="174"/>
      <c r="AL173" s="143"/>
      <c r="AM173" s="1"/>
      <c r="AN173" s="1"/>
    </row>
    <row r="174" spans="1:47" hidden="1" outlineLevel="1" x14ac:dyDescent="0.15">
      <c r="A174" s="319">
        <v>10</v>
      </c>
      <c r="B174" s="21"/>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423"/>
      <c r="AH174" s="143"/>
      <c r="AI174" s="424"/>
      <c r="AJ174" s="144"/>
      <c r="AK174" s="174"/>
      <c r="AL174" s="143"/>
      <c r="AM174" s="1"/>
      <c r="AN174" s="1"/>
    </row>
    <row r="175" spans="1:47" hidden="1" outlineLevel="1" x14ac:dyDescent="0.15">
      <c r="A175" s="319">
        <v>11</v>
      </c>
      <c r="B175" s="21"/>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423"/>
      <c r="AH175" s="143"/>
      <c r="AI175" s="424"/>
      <c r="AJ175" s="144"/>
      <c r="AK175" s="174"/>
      <c r="AL175" s="143"/>
      <c r="AM175" s="1"/>
      <c r="AN175" s="1"/>
    </row>
    <row r="176" spans="1:47" hidden="1" outlineLevel="1" x14ac:dyDescent="0.15">
      <c r="A176" s="319">
        <v>12</v>
      </c>
      <c r="B176" s="21"/>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423"/>
      <c r="AH176" s="143"/>
      <c r="AI176" s="424"/>
      <c r="AJ176" s="144"/>
      <c r="AK176" s="174"/>
      <c r="AL176" s="143"/>
      <c r="AM176" s="1"/>
      <c r="AN176" s="1"/>
    </row>
    <row r="177" spans="1:40" hidden="1" outlineLevel="1" x14ac:dyDescent="0.15">
      <c r="A177" s="319">
        <v>1</v>
      </c>
      <c r="B177" s="21"/>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423"/>
      <c r="AH177" s="143"/>
      <c r="AI177" s="424"/>
      <c r="AJ177" s="144"/>
      <c r="AK177" s="174"/>
      <c r="AL177" s="143"/>
      <c r="AM177" s="1"/>
      <c r="AN177" s="1"/>
    </row>
    <row r="178" spans="1:40" hidden="1" outlineLevel="1" x14ac:dyDescent="0.15">
      <c r="A178" s="319">
        <v>2</v>
      </c>
      <c r="B178" s="21"/>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423"/>
      <c r="AH178" s="143"/>
      <c r="AI178" s="424"/>
      <c r="AJ178" s="144"/>
      <c r="AK178" s="174"/>
      <c r="AL178" s="143"/>
      <c r="AM178" s="1"/>
      <c r="AN178" s="1"/>
    </row>
    <row r="179" spans="1:40" hidden="1" outlineLevel="1" x14ac:dyDescent="0.15">
      <c r="A179" s="319">
        <v>3</v>
      </c>
      <c r="B179" s="21"/>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423"/>
      <c r="AH179" s="143"/>
      <c r="AI179" s="424"/>
      <c r="AJ179" s="144"/>
      <c r="AK179" s="174"/>
      <c r="AL179" s="143"/>
      <c r="AM179" s="1"/>
      <c r="AN179" s="1"/>
    </row>
    <row r="180" spans="1:40" hidden="1" outlineLevel="1" x14ac:dyDescent="0.15">
      <c r="A180" s="176" t="s">
        <v>765</v>
      </c>
      <c r="B180" s="21"/>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423"/>
      <c r="AH180" s="143"/>
      <c r="AI180" s="424"/>
      <c r="AJ180" s="144"/>
      <c r="AK180" s="174"/>
      <c r="AL180" s="143"/>
      <c r="AM180" s="1"/>
      <c r="AN180" s="1"/>
    </row>
    <row r="181" spans="1:40" hidden="1" outlineLevel="1" x14ac:dyDescent="0.15">
      <c r="A181" s="176" t="s">
        <v>1100</v>
      </c>
      <c r="B181" s="21"/>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423"/>
      <c r="AH181" s="143"/>
      <c r="AI181" s="424"/>
      <c r="AJ181" s="144"/>
      <c r="AK181" s="174"/>
      <c r="AL181" s="143"/>
      <c r="AM181" s="1"/>
      <c r="AN181" s="1"/>
    </row>
    <row r="182" spans="1:40" hidden="1" outlineLevel="1" x14ac:dyDescent="0.15">
      <c r="A182" s="176" t="s">
        <v>1101</v>
      </c>
      <c r="B182" s="21"/>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423"/>
      <c r="AH182" s="143"/>
      <c r="AI182" s="424"/>
      <c r="AJ182" s="144"/>
      <c r="AK182" s="174"/>
      <c r="AL182" s="143"/>
      <c r="AM182" s="1"/>
      <c r="AN182" s="1"/>
    </row>
    <row r="183" spans="1:40" hidden="1" outlineLevel="1" x14ac:dyDescent="0.15">
      <c r="A183" s="176" t="s">
        <v>1113</v>
      </c>
      <c r="B183" s="21"/>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423"/>
      <c r="AH183" s="143"/>
      <c r="AI183" s="424"/>
      <c r="AJ183" s="144"/>
      <c r="AK183" s="174"/>
      <c r="AL183" s="143"/>
      <c r="AM183" s="1"/>
      <c r="AN183" s="1"/>
    </row>
    <row r="184" spans="1:40" hidden="1" outlineLevel="1" x14ac:dyDescent="0.15">
      <c r="A184" s="176" t="s">
        <v>1114</v>
      </c>
      <c r="B184" s="21"/>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423"/>
      <c r="AH184" s="143"/>
      <c r="AI184" s="424"/>
      <c r="AJ184" s="144"/>
      <c r="AK184" s="174"/>
      <c r="AL184" s="143"/>
      <c r="AM184" s="1"/>
      <c r="AN184" s="1"/>
    </row>
    <row r="185" spans="1:40" hidden="1" outlineLevel="1" x14ac:dyDescent="0.15">
      <c r="A185" s="414">
        <v>0.1</v>
      </c>
      <c r="B185" s="21" t="s">
        <v>1055</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423"/>
      <c r="AH185" s="143"/>
      <c r="AI185" s="424"/>
      <c r="AJ185" s="144"/>
      <c r="AK185" s="174"/>
      <c r="AL185" s="143"/>
      <c r="AM185" s="1"/>
      <c r="AN185" s="1"/>
    </row>
    <row r="186" spans="1:40" hidden="1" outlineLevel="1" x14ac:dyDescent="0.15">
      <c r="A186" s="414">
        <v>0.1</v>
      </c>
      <c r="B186" s="21" t="s">
        <v>1055</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423"/>
      <c r="AH186" s="143"/>
      <c r="AI186" s="424"/>
      <c r="AJ186" s="144"/>
      <c r="AK186" s="174"/>
      <c r="AL186" s="143"/>
      <c r="AM186" s="1"/>
      <c r="AN186" s="1"/>
    </row>
    <row r="187" spans="1:40" hidden="1" outlineLevel="1" x14ac:dyDescent="0.15">
      <c r="A187" s="176" t="s">
        <v>1080</v>
      </c>
      <c r="B187" s="21"/>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423"/>
      <c r="AH187" s="143"/>
      <c r="AI187" s="424"/>
      <c r="AJ187" s="144"/>
      <c r="AK187" s="174"/>
      <c r="AL187" s="143"/>
      <c r="AM187" s="1"/>
      <c r="AN187" s="1"/>
    </row>
    <row r="188" spans="1:40" hidden="1" outlineLevel="1" x14ac:dyDescent="0.15">
      <c r="A188" s="176"/>
      <c r="B188" s="21" t="s">
        <v>811</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423"/>
      <c r="AH188" s="143"/>
      <c r="AI188" s="424"/>
      <c r="AJ188" s="144"/>
      <c r="AK188" s="174"/>
      <c r="AL188" s="143"/>
      <c r="AM188" s="1"/>
      <c r="AN188" s="1"/>
    </row>
    <row r="189" spans="1:40" hidden="1" outlineLevel="1" x14ac:dyDescent="0.15">
      <c r="A189" s="176" t="s">
        <v>1089</v>
      </c>
      <c r="B189" s="2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423"/>
      <c r="AH189" s="143"/>
      <c r="AI189" s="424"/>
      <c r="AJ189" s="422"/>
      <c r="AK189" s="174"/>
      <c r="AL189" s="143"/>
      <c r="AM189" s="1"/>
      <c r="AN189" s="1"/>
    </row>
    <row r="190" spans="1:40" hidden="1" outlineLevel="1" x14ac:dyDescent="0.15">
      <c r="A190" s="21" t="s">
        <v>694</v>
      </c>
      <c r="B190" s="21" t="s">
        <v>67</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423"/>
      <c r="AH190" s="143"/>
      <c r="AI190" s="424"/>
      <c r="AJ190" s="144"/>
      <c r="AK190" s="174"/>
      <c r="AL190" s="143"/>
      <c r="AM190" s="1"/>
      <c r="AN190" s="1"/>
    </row>
    <row r="191" spans="1:40" hidden="1" outlineLevel="1" x14ac:dyDescent="0.15">
      <c r="A191" s="21" t="s">
        <v>695</v>
      </c>
      <c r="B191" s="21" t="s">
        <v>68</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423"/>
      <c r="AH191" s="143"/>
      <c r="AI191" s="424"/>
      <c r="AJ191" s="144"/>
      <c r="AK191" s="174"/>
      <c r="AL191" s="143"/>
      <c r="AM191" s="1"/>
      <c r="AN191" s="1"/>
    </row>
    <row r="192" spans="1:40" hidden="1" outlineLevel="1" x14ac:dyDescent="0.15">
      <c r="A192" s="21">
        <v>1</v>
      </c>
      <c r="B192" s="21" t="s">
        <v>20</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423"/>
      <c r="AH192" s="143"/>
      <c r="AI192" s="424"/>
      <c r="AJ192" s="144"/>
      <c r="AK192" s="174"/>
      <c r="AL192" s="143"/>
      <c r="AM192" s="1"/>
      <c r="AN192" s="1"/>
    </row>
    <row r="193" spans="1:40" hidden="1" outlineLevel="1" x14ac:dyDescent="0.15">
      <c r="A193" s="21">
        <v>2</v>
      </c>
      <c r="B193" s="21" t="s">
        <v>69</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423"/>
      <c r="AH193" s="143"/>
      <c r="AI193" s="424"/>
      <c r="AJ193" s="144"/>
      <c r="AK193" s="174"/>
      <c r="AL193" s="143"/>
      <c r="AM193" s="1"/>
      <c r="AN193" s="1"/>
    </row>
    <row r="194" spans="1:40" hidden="1" outlineLevel="1" x14ac:dyDescent="0.15">
      <c r="A194" s="21">
        <v>97</v>
      </c>
      <c r="B194" s="21" t="s">
        <v>70</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423"/>
      <c r="AH194" s="143"/>
      <c r="AI194" s="424"/>
      <c r="AJ194" s="144"/>
      <c r="AK194" s="174"/>
      <c r="AL194" s="143"/>
      <c r="AM194" s="1"/>
      <c r="AN194" s="1"/>
    </row>
    <row r="195" spans="1:40" hidden="1" outlineLevel="1" x14ac:dyDescent="0.15">
      <c r="A195" s="21" t="s">
        <v>696</v>
      </c>
      <c r="B195" s="21" t="s">
        <v>71</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423"/>
      <c r="AH195" s="143"/>
      <c r="AI195" s="424"/>
      <c r="AJ195" s="144"/>
      <c r="AK195" s="174"/>
      <c r="AL195" s="143"/>
      <c r="AM195" s="1"/>
      <c r="AN195" s="1"/>
    </row>
    <row r="196" spans="1:40" hidden="1" outlineLevel="1" x14ac:dyDescent="0.15">
      <c r="A196" s="21" t="s">
        <v>697</v>
      </c>
      <c r="B196" s="21" t="s">
        <v>72</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423"/>
      <c r="AH196" s="143"/>
      <c r="AI196" s="424"/>
      <c r="AJ196" s="144"/>
      <c r="AK196" s="174"/>
      <c r="AL196" s="143"/>
      <c r="AM196" s="1"/>
      <c r="AN196" s="1"/>
    </row>
    <row r="197" spans="1:40" hidden="1" outlineLevel="1" x14ac:dyDescent="0.15">
      <c r="A197" s="21" t="s">
        <v>698</v>
      </c>
      <c r="B197" s="21" t="s">
        <v>73</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423"/>
      <c r="AH197" s="143"/>
      <c r="AI197" s="424"/>
      <c r="AJ197" s="144"/>
      <c r="AK197" s="174"/>
      <c r="AL197" s="143"/>
      <c r="AM197" s="1"/>
      <c r="AN197" s="1"/>
    </row>
    <row r="198" spans="1:40" hidden="1" outlineLevel="1" x14ac:dyDescent="0.15">
      <c r="A198" s="21" t="s">
        <v>699</v>
      </c>
      <c r="B198" s="21" t="s">
        <v>74</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423"/>
      <c r="AH198" s="143"/>
      <c r="AI198" s="424"/>
      <c r="AJ198" s="144"/>
      <c r="AK198" s="174"/>
      <c r="AL198" s="143"/>
      <c r="AM198" s="1"/>
      <c r="AN198" s="1"/>
    </row>
    <row r="199" spans="1:40" ht="13.5" hidden="1" customHeight="1" outlineLevel="1" x14ac:dyDescent="0.15">
      <c r="A199" s="3" t="s">
        <v>892</v>
      </c>
      <c r="B199" s="3" t="s">
        <v>884</v>
      </c>
      <c r="C199" s="3"/>
      <c r="D199" s="3"/>
      <c r="E199" s="3"/>
      <c r="F199" s="3"/>
      <c r="G199" s="3"/>
      <c r="H199" s="173"/>
      <c r="I199" s="173"/>
      <c r="J199" s="173"/>
      <c r="K199" s="173"/>
      <c r="L199" s="3"/>
      <c r="M199" s="3"/>
      <c r="N199" s="3"/>
      <c r="O199" s="3"/>
      <c r="P199" s="3"/>
      <c r="Q199" s="3"/>
      <c r="R199" s="3"/>
      <c r="S199" s="3"/>
      <c r="T199" s="3"/>
      <c r="U199" s="3"/>
      <c r="V199" s="3"/>
      <c r="W199" s="3"/>
      <c r="X199" s="3"/>
      <c r="Y199" s="3"/>
      <c r="Z199" s="3"/>
      <c r="AA199" s="3"/>
      <c r="AB199" s="3"/>
      <c r="AC199" s="3"/>
      <c r="AD199" s="3"/>
      <c r="AE199" s="3"/>
      <c r="AF199" s="3"/>
      <c r="AG199" s="1"/>
      <c r="AH199" s="143"/>
      <c r="AI199" s="158"/>
      <c r="AJ199" s="144"/>
      <c r="AK199" s="174"/>
      <c r="AL199" s="143"/>
      <c r="AM199" s="1"/>
      <c r="AN199" s="1"/>
    </row>
    <row r="200" spans="1:40" ht="13.5" hidden="1" customHeight="1" outlineLevel="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1"/>
      <c r="AH200" s="143"/>
      <c r="AI200" s="158"/>
      <c r="AJ200" s="144"/>
      <c r="AK200" s="174"/>
      <c r="AL200" s="143"/>
      <c r="AM200" s="1"/>
      <c r="AN200" s="1"/>
    </row>
    <row r="201" spans="1:40" ht="13.5" hidden="1" customHeight="1" outlineLevel="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1"/>
      <c r="AH201" s="143"/>
      <c r="AI201" s="158"/>
      <c r="AJ201" s="144"/>
      <c r="AK201" s="174"/>
      <c r="AL201" s="143"/>
      <c r="AM201" s="1"/>
      <c r="AN201" s="1"/>
    </row>
    <row r="202" spans="1:40" ht="13.5" hidden="1" customHeight="1" outlineLevel="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1"/>
      <c r="AH202" s="143"/>
      <c r="AI202" s="158"/>
      <c r="AJ202" s="144"/>
      <c r="AK202" s="174"/>
      <c r="AL202" s="143"/>
      <c r="AM202" s="1"/>
      <c r="AN202" s="1"/>
    </row>
    <row r="203" spans="1:40" ht="13.5" hidden="1" customHeight="1" outlineLevel="1" x14ac:dyDescent="0.15">
      <c r="A203" s="426" t="s">
        <v>199</v>
      </c>
      <c r="B203" s="426" t="s">
        <v>824</v>
      </c>
      <c r="C203" s="426" t="s">
        <v>201</v>
      </c>
      <c r="D203" s="426" t="s">
        <v>200</v>
      </c>
      <c r="E203" s="426" t="s">
        <v>197</v>
      </c>
      <c r="F203" s="426" t="s">
        <v>198</v>
      </c>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1"/>
      <c r="AH203" s="143"/>
      <c r="AI203" s="158"/>
      <c r="AJ203" s="144"/>
      <c r="AK203" s="174"/>
      <c r="AL203" s="143"/>
      <c r="AM203" s="1"/>
      <c r="AN203" s="1"/>
    </row>
    <row r="204" spans="1:40" ht="13.5" hidden="1" customHeight="1" outlineLevel="1" x14ac:dyDescent="0.15">
      <c r="A204" s="427" t="s">
        <v>180</v>
      </c>
      <c r="B204" s="427" t="s">
        <v>201</v>
      </c>
      <c r="C204" s="427" t="s">
        <v>180</v>
      </c>
      <c r="D204" s="427" t="s">
        <v>202</v>
      </c>
      <c r="E204" s="428">
        <v>1</v>
      </c>
      <c r="F204" s="428">
        <v>1</v>
      </c>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1"/>
      <c r="AH204" s="143"/>
      <c r="AI204" s="158"/>
      <c r="AJ204" s="144"/>
      <c r="AK204" s="174"/>
      <c r="AL204" s="143"/>
      <c r="AM204" s="1"/>
      <c r="AN204" s="1"/>
    </row>
    <row r="205" spans="1:40" ht="13.5" hidden="1" customHeight="1" outlineLevel="1" x14ac:dyDescent="0.15">
      <c r="A205" s="427" t="s">
        <v>181</v>
      </c>
      <c r="B205" s="427" t="s">
        <v>201</v>
      </c>
      <c r="C205" s="427" t="s">
        <v>181</v>
      </c>
      <c r="D205" s="427" t="s">
        <v>202</v>
      </c>
      <c r="E205" s="428">
        <v>1</v>
      </c>
      <c r="F205" s="428">
        <v>2</v>
      </c>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1"/>
      <c r="AH205" s="143"/>
      <c r="AI205" s="158"/>
      <c r="AJ205" s="144"/>
      <c r="AK205" s="174"/>
      <c r="AL205" s="143"/>
      <c r="AM205" s="1"/>
      <c r="AN205" s="1"/>
    </row>
    <row r="206" spans="1:40" ht="13.5" hidden="1" customHeight="1" outlineLevel="1" x14ac:dyDescent="0.15">
      <c r="A206" s="427" t="s">
        <v>96</v>
      </c>
      <c r="B206" s="427" t="s">
        <v>201</v>
      </c>
      <c r="C206" s="427" t="s">
        <v>96</v>
      </c>
      <c r="D206" s="427" t="s">
        <v>202</v>
      </c>
      <c r="E206" s="428">
        <v>1</v>
      </c>
      <c r="F206" s="428">
        <v>3</v>
      </c>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1"/>
      <c r="AH206" s="143"/>
      <c r="AI206" s="158"/>
      <c r="AJ206" s="144"/>
      <c r="AK206" s="174"/>
      <c r="AL206" s="143"/>
      <c r="AM206" s="1"/>
      <c r="AN206" s="1"/>
    </row>
    <row r="207" spans="1:40" ht="13.5" hidden="1" customHeight="1" outlineLevel="1" x14ac:dyDescent="0.15">
      <c r="A207" s="427" t="s">
        <v>97</v>
      </c>
      <c r="B207" s="427" t="s">
        <v>201</v>
      </c>
      <c r="C207" s="427" t="s">
        <v>97</v>
      </c>
      <c r="D207" s="427" t="s">
        <v>202</v>
      </c>
      <c r="E207" s="428">
        <v>1</v>
      </c>
      <c r="F207" s="428">
        <v>4</v>
      </c>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1"/>
      <c r="AH207" s="143"/>
      <c r="AI207" s="158"/>
      <c r="AJ207" s="144"/>
      <c r="AK207" s="174"/>
      <c r="AL207" s="143"/>
      <c r="AM207" s="1"/>
      <c r="AN207" s="1"/>
    </row>
    <row r="208" spans="1:40" ht="13.5" hidden="1" customHeight="1" outlineLevel="1" x14ac:dyDescent="0.15">
      <c r="A208" s="427" t="s">
        <v>98</v>
      </c>
      <c r="B208" s="427" t="s">
        <v>201</v>
      </c>
      <c r="C208" s="427" t="s">
        <v>98</v>
      </c>
      <c r="D208" s="427" t="s">
        <v>202</v>
      </c>
      <c r="E208" s="428">
        <v>1</v>
      </c>
      <c r="F208" s="428">
        <v>5</v>
      </c>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1"/>
      <c r="AH208" s="143"/>
      <c r="AI208" s="158"/>
      <c r="AJ208" s="144"/>
      <c r="AK208" s="174"/>
      <c r="AL208" s="143"/>
      <c r="AM208" s="1"/>
      <c r="AN208" s="1"/>
    </row>
    <row r="209" spans="1:40" ht="13.5" hidden="1" customHeight="1" outlineLevel="1" x14ac:dyDescent="0.15">
      <c r="A209" s="427" t="s">
        <v>99</v>
      </c>
      <c r="B209" s="427" t="s">
        <v>201</v>
      </c>
      <c r="C209" s="427" t="s">
        <v>99</v>
      </c>
      <c r="D209" s="427" t="s">
        <v>202</v>
      </c>
      <c r="E209" s="428">
        <v>1</v>
      </c>
      <c r="F209" s="428">
        <v>6</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1"/>
      <c r="AH209" s="143"/>
      <c r="AI209" s="158"/>
      <c r="AJ209" s="144"/>
      <c r="AK209" s="174"/>
      <c r="AL209" s="143"/>
      <c r="AM209" s="1"/>
      <c r="AN209" s="1"/>
    </row>
    <row r="210" spans="1:40" ht="13.5" hidden="1" customHeight="1" outlineLevel="1" x14ac:dyDescent="0.15">
      <c r="A210" s="427" t="s">
        <v>100</v>
      </c>
      <c r="B210" s="427" t="s">
        <v>201</v>
      </c>
      <c r="C210" s="427" t="s">
        <v>100</v>
      </c>
      <c r="D210" s="427" t="s">
        <v>202</v>
      </c>
      <c r="E210" s="428">
        <v>1</v>
      </c>
      <c r="F210" s="428">
        <v>7</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1"/>
      <c r="AH210" s="143"/>
      <c r="AI210" s="158"/>
      <c r="AJ210" s="144"/>
      <c r="AK210" s="174"/>
      <c r="AL210" s="143"/>
      <c r="AM210" s="1"/>
      <c r="AN210" s="1"/>
    </row>
    <row r="211" spans="1:40" ht="13.5" hidden="1" customHeight="1" outlineLevel="1" x14ac:dyDescent="0.15">
      <c r="A211" s="427" t="s">
        <v>101</v>
      </c>
      <c r="B211" s="427" t="s">
        <v>201</v>
      </c>
      <c r="C211" s="427" t="s">
        <v>101</v>
      </c>
      <c r="D211" s="427" t="s">
        <v>202</v>
      </c>
      <c r="E211" s="428">
        <v>1</v>
      </c>
      <c r="F211" s="428">
        <v>8</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40" ht="13.5" hidden="1" customHeight="1" outlineLevel="1" x14ac:dyDescent="0.15">
      <c r="A212" s="427" t="s">
        <v>102</v>
      </c>
      <c r="B212" s="427" t="s">
        <v>201</v>
      </c>
      <c r="C212" s="427" t="s">
        <v>102</v>
      </c>
      <c r="D212" s="427" t="s">
        <v>202</v>
      </c>
      <c r="E212" s="428">
        <v>1</v>
      </c>
      <c r="F212" s="428">
        <v>9</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40" ht="13.5" hidden="1" customHeight="1" outlineLevel="1" x14ac:dyDescent="0.15">
      <c r="A213" s="427" t="s">
        <v>103</v>
      </c>
      <c r="B213" s="427" t="s">
        <v>201</v>
      </c>
      <c r="C213" s="427" t="s">
        <v>103</v>
      </c>
      <c r="D213" s="427" t="s">
        <v>202</v>
      </c>
      <c r="E213" s="428">
        <v>1</v>
      </c>
      <c r="F213" s="428">
        <v>10</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40" ht="13.5" hidden="1" customHeight="1" outlineLevel="1" x14ac:dyDescent="0.15">
      <c r="A214" s="427" t="s">
        <v>104</v>
      </c>
      <c r="B214" s="427" t="s">
        <v>201</v>
      </c>
      <c r="C214" s="427" t="s">
        <v>104</v>
      </c>
      <c r="D214" s="427" t="s">
        <v>202</v>
      </c>
      <c r="E214" s="428">
        <v>1</v>
      </c>
      <c r="F214" s="428">
        <v>11</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40" ht="13.5" hidden="1" customHeight="1" outlineLevel="1" x14ac:dyDescent="0.15">
      <c r="A215" s="427" t="s">
        <v>110</v>
      </c>
      <c r="B215" s="427" t="s">
        <v>201</v>
      </c>
      <c r="C215" s="427" t="s">
        <v>110</v>
      </c>
      <c r="D215" s="427" t="s">
        <v>202</v>
      </c>
      <c r="E215" s="428">
        <v>1</v>
      </c>
      <c r="F215" s="428">
        <v>12</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40" ht="13.5" hidden="1" customHeight="1" outlineLevel="1" x14ac:dyDescent="0.15">
      <c r="A216" s="427" t="s">
        <v>182</v>
      </c>
      <c r="B216" s="427" t="s">
        <v>201</v>
      </c>
      <c r="C216" s="427" t="s">
        <v>182</v>
      </c>
      <c r="D216" s="427" t="s">
        <v>202</v>
      </c>
      <c r="E216" s="428">
        <v>1</v>
      </c>
      <c r="F216" s="428">
        <v>13</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40" ht="13.5" hidden="1" customHeight="1" outlineLevel="1" x14ac:dyDescent="0.15">
      <c r="A217" s="427" t="s">
        <v>111</v>
      </c>
      <c r="B217" s="427" t="s">
        <v>201</v>
      </c>
      <c r="C217" s="427" t="s">
        <v>111</v>
      </c>
      <c r="D217" s="427" t="s">
        <v>202</v>
      </c>
      <c r="E217" s="428">
        <v>1</v>
      </c>
      <c r="F217" s="428">
        <v>14</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40" ht="13.5" hidden="1" customHeight="1" outlineLevel="1" x14ac:dyDescent="0.15">
      <c r="A218" s="427" t="s">
        <v>112</v>
      </c>
      <c r="B218" s="427" t="s">
        <v>201</v>
      </c>
      <c r="C218" s="427" t="s">
        <v>112</v>
      </c>
      <c r="D218" s="427" t="s">
        <v>202</v>
      </c>
      <c r="E218" s="428">
        <v>1</v>
      </c>
      <c r="F218" s="428">
        <v>15</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40" ht="13.5" hidden="1" customHeight="1" outlineLevel="1" x14ac:dyDescent="0.15">
      <c r="A219" s="427" t="s">
        <v>113</v>
      </c>
      <c r="B219" s="427" t="s">
        <v>201</v>
      </c>
      <c r="C219" s="427" t="s">
        <v>113</v>
      </c>
      <c r="D219" s="427" t="s">
        <v>202</v>
      </c>
      <c r="E219" s="428">
        <v>1</v>
      </c>
      <c r="F219" s="428">
        <v>16</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40" ht="13.5" hidden="1" customHeight="1" outlineLevel="1" x14ac:dyDescent="0.15">
      <c r="A220" s="427" t="s">
        <v>114</v>
      </c>
      <c r="B220" s="427" t="s">
        <v>201</v>
      </c>
      <c r="C220" s="427" t="s">
        <v>114</v>
      </c>
      <c r="D220" s="427" t="s">
        <v>202</v>
      </c>
      <c r="E220" s="428">
        <v>1</v>
      </c>
      <c r="F220" s="428">
        <v>17</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40" ht="13.5" hidden="1" customHeight="1" outlineLevel="1" x14ac:dyDescent="0.15">
      <c r="A221" s="427" t="s">
        <v>115</v>
      </c>
      <c r="B221" s="427" t="s">
        <v>201</v>
      </c>
      <c r="C221" s="427" t="s">
        <v>115</v>
      </c>
      <c r="D221" s="427" t="s">
        <v>202</v>
      </c>
      <c r="E221" s="428">
        <v>1</v>
      </c>
      <c r="F221" s="428">
        <v>18</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40" ht="13.5" hidden="1" customHeight="1" outlineLevel="1" x14ac:dyDescent="0.15">
      <c r="A222" s="427" t="s">
        <v>116</v>
      </c>
      <c r="B222" s="427" t="s">
        <v>201</v>
      </c>
      <c r="C222" s="427" t="s">
        <v>116</v>
      </c>
      <c r="D222" s="427" t="s">
        <v>202</v>
      </c>
      <c r="E222" s="428">
        <v>1</v>
      </c>
      <c r="F222" s="428">
        <v>19</v>
      </c>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40" ht="13.5" hidden="1" customHeight="1" outlineLevel="1" x14ac:dyDescent="0.15">
      <c r="A223" s="427" t="s">
        <v>117</v>
      </c>
      <c r="B223" s="427" t="s">
        <v>201</v>
      </c>
      <c r="C223" s="427" t="s">
        <v>117</v>
      </c>
      <c r="D223" s="427" t="s">
        <v>202</v>
      </c>
      <c r="E223" s="428">
        <v>1</v>
      </c>
      <c r="F223" s="428">
        <v>20</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40" ht="13.5" hidden="1" customHeight="1" outlineLevel="1" x14ac:dyDescent="0.15">
      <c r="A224" s="427" t="s">
        <v>118</v>
      </c>
      <c r="B224" s="427" t="s">
        <v>201</v>
      </c>
      <c r="C224" s="427" t="s">
        <v>118</v>
      </c>
      <c r="D224" s="427" t="s">
        <v>202</v>
      </c>
      <c r="E224" s="428">
        <v>1</v>
      </c>
      <c r="F224" s="428">
        <v>21</v>
      </c>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3.5" hidden="1" customHeight="1" outlineLevel="1" x14ac:dyDescent="0.15">
      <c r="A225" s="427" t="s">
        <v>119</v>
      </c>
      <c r="B225" s="427" t="s">
        <v>201</v>
      </c>
      <c r="C225" s="427" t="s">
        <v>119</v>
      </c>
      <c r="D225" s="427" t="s">
        <v>202</v>
      </c>
      <c r="E225" s="428">
        <v>1</v>
      </c>
      <c r="F225" s="428">
        <v>22</v>
      </c>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3.5" hidden="1" customHeight="1" outlineLevel="1" x14ac:dyDescent="0.15">
      <c r="A226" s="427" t="s">
        <v>120</v>
      </c>
      <c r="B226" s="427" t="s">
        <v>201</v>
      </c>
      <c r="C226" s="427" t="s">
        <v>120</v>
      </c>
      <c r="D226" s="427" t="s">
        <v>202</v>
      </c>
      <c r="E226" s="428">
        <v>1</v>
      </c>
      <c r="F226" s="428">
        <v>23</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3.5" hidden="1" customHeight="1" outlineLevel="1" x14ac:dyDescent="0.15">
      <c r="A227" s="427" t="s">
        <v>121</v>
      </c>
      <c r="B227" s="427" t="s">
        <v>201</v>
      </c>
      <c r="C227" s="427" t="s">
        <v>121</v>
      </c>
      <c r="D227" s="427" t="s">
        <v>202</v>
      </c>
      <c r="E227" s="428">
        <v>1</v>
      </c>
      <c r="F227" s="428">
        <v>24</v>
      </c>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3.5" hidden="1" customHeight="1" outlineLevel="1" x14ac:dyDescent="0.15">
      <c r="A228" s="427" t="s">
        <v>122</v>
      </c>
      <c r="B228" s="427" t="s">
        <v>201</v>
      </c>
      <c r="C228" s="427" t="s">
        <v>122</v>
      </c>
      <c r="D228" s="427" t="s">
        <v>202</v>
      </c>
      <c r="E228" s="428">
        <v>1</v>
      </c>
      <c r="F228" s="428">
        <v>25</v>
      </c>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3.5" hidden="1" customHeight="1" outlineLevel="1" x14ac:dyDescent="0.15">
      <c r="A229" s="427" t="s">
        <v>183</v>
      </c>
      <c r="B229" s="427" t="s">
        <v>201</v>
      </c>
      <c r="C229" s="427" t="s">
        <v>183</v>
      </c>
      <c r="D229" s="427" t="s">
        <v>202</v>
      </c>
      <c r="E229" s="428">
        <v>1</v>
      </c>
      <c r="F229" s="428">
        <v>26</v>
      </c>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3.5" hidden="1" customHeight="1" outlineLevel="1" x14ac:dyDescent="0.15">
      <c r="A230" s="427" t="s">
        <v>184</v>
      </c>
      <c r="B230" s="427" t="s">
        <v>201</v>
      </c>
      <c r="C230" s="427" t="s">
        <v>184</v>
      </c>
      <c r="D230" s="427" t="s">
        <v>202</v>
      </c>
      <c r="E230" s="428">
        <v>1</v>
      </c>
      <c r="F230" s="428">
        <v>27</v>
      </c>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3.5" hidden="1" customHeight="1" outlineLevel="1" x14ac:dyDescent="0.15">
      <c r="A231" s="427" t="s">
        <v>124</v>
      </c>
      <c r="B231" s="427" t="s">
        <v>201</v>
      </c>
      <c r="C231" s="427" t="s">
        <v>124</v>
      </c>
      <c r="D231" s="427" t="s">
        <v>202</v>
      </c>
      <c r="E231" s="428">
        <v>1</v>
      </c>
      <c r="F231" s="428">
        <v>28</v>
      </c>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3.5" hidden="1" customHeight="1" outlineLevel="1" x14ac:dyDescent="0.15">
      <c r="A232" s="427" t="s">
        <v>125</v>
      </c>
      <c r="B232" s="427" t="s">
        <v>201</v>
      </c>
      <c r="C232" s="427" t="s">
        <v>125</v>
      </c>
      <c r="D232" s="427" t="s">
        <v>202</v>
      </c>
      <c r="E232" s="428">
        <v>1</v>
      </c>
      <c r="F232" s="428">
        <v>29</v>
      </c>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3.5" hidden="1" customHeight="1" outlineLevel="1" x14ac:dyDescent="0.15">
      <c r="A233" s="427" t="s">
        <v>126</v>
      </c>
      <c r="B233" s="427" t="s">
        <v>201</v>
      </c>
      <c r="C233" s="427" t="s">
        <v>126</v>
      </c>
      <c r="D233" s="427" t="s">
        <v>202</v>
      </c>
      <c r="E233" s="428">
        <v>1</v>
      </c>
      <c r="F233" s="428">
        <v>30</v>
      </c>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3.5" hidden="1" customHeight="1" outlineLevel="1" x14ac:dyDescent="0.15">
      <c r="A234" s="427" t="s">
        <v>127</v>
      </c>
      <c r="B234" s="427" t="s">
        <v>201</v>
      </c>
      <c r="C234" s="427" t="s">
        <v>127</v>
      </c>
      <c r="D234" s="427" t="s">
        <v>202</v>
      </c>
      <c r="E234" s="428">
        <v>1</v>
      </c>
      <c r="F234" s="428">
        <v>31</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3.5" hidden="1" customHeight="1" outlineLevel="1" x14ac:dyDescent="0.15">
      <c r="A235" s="427" t="s">
        <v>128</v>
      </c>
      <c r="B235" s="427" t="s">
        <v>201</v>
      </c>
      <c r="C235" s="427" t="s">
        <v>128</v>
      </c>
      <c r="D235" s="427" t="s">
        <v>202</v>
      </c>
      <c r="E235" s="428">
        <v>1</v>
      </c>
      <c r="F235" s="428">
        <v>32</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3.5" hidden="1" customHeight="1" outlineLevel="1" x14ac:dyDescent="0.15">
      <c r="A236" s="427" t="s">
        <v>129</v>
      </c>
      <c r="B236" s="427" t="s">
        <v>201</v>
      </c>
      <c r="C236" s="427" t="s">
        <v>129</v>
      </c>
      <c r="D236" s="427" t="s">
        <v>202</v>
      </c>
      <c r="E236" s="428">
        <v>1</v>
      </c>
      <c r="F236" s="428">
        <v>33</v>
      </c>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3.5" hidden="1" customHeight="1" outlineLevel="1" x14ac:dyDescent="0.15">
      <c r="A237" s="427" t="s">
        <v>130</v>
      </c>
      <c r="B237" s="427" t="s">
        <v>201</v>
      </c>
      <c r="C237" s="427" t="s">
        <v>130</v>
      </c>
      <c r="D237" s="427" t="s">
        <v>202</v>
      </c>
      <c r="E237" s="428">
        <v>1</v>
      </c>
      <c r="F237" s="428">
        <v>34</v>
      </c>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3.5" hidden="1" customHeight="1" outlineLevel="1" x14ac:dyDescent="0.15">
      <c r="A238" s="427" t="s">
        <v>131</v>
      </c>
      <c r="B238" s="427" t="s">
        <v>201</v>
      </c>
      <c r="C238" s="427" t="s">
        <v>131</v>
      </c>
      <c r="D238" s="427" t="s">
        <v>202</v>
      </c>
      <c r="E238" s="428">
        <v>1</v>
      </c>
      <c r="F238" s="428">
        <v>35</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3.5" hidden="1" customHeight="1" outlineLevel="1" x14ac:dyDescent="0.15">
      <c r="A239" s="427" t="s">
        <v>132</v>
      </c>
      <c r="B239" s="427" t="s">
        <v>201</v>
      </c>
      <c r="C239" s="427" t="s">
        <v>132</v>
      </c>
      <c r="D239" s="427" t="s">
        <v>202</v>
      </c>
      <c r="E239" s="428">
        <v>1</v>
      </c>
      <c r="F239" s="428">
        <v>36</v>
      </c>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3.5" hidden="1" customHeight="1" outlineLevel="1" x14ac:dyDescent="0.15">
      <c r="A240" s="427" t="s">
        <v>133</v>
      </c>
      <c r="B240" s="427" t="s">
        <v>201</v>
      </c>
      <c r="C240" s="427" t="s">
        <v>133</v>
      </c>
      <c r="D240" s="427" t="s">
        <v>202</v>
      </c>
      <c r="E240" s="428">
        <v>1</v>
      </c>
      <c r="F240" s="428">
        <v>37</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3.5" hidden="1" customHeight="1" outlineLevel="1" x14ac:dyDescent="0.15">
      <c r="A241" s="427" t="s">
        <v>134</v>
      </c>
      <c r="B241" s="427" t="s">
        <v>201</v>
      </c>
      <c r="C241" s="427" t="s">
        <v>134</v>
      </c>
      <c r="D241" s="427" t="s">
        <v>202</v>
      </c>
      <c r="E241" s="428">
        <v>1</v>
      </c>
      <c r="F241" s="428">
        <v>38</v>
      </c>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3.5" hidden="1" customHeight="1" outlineLevel="1" x14ac:dyDescent="0.15">
      <c r="A242" s="427" t="s">
        <v>135</v>
      </c>
      <c r="B242" s="427" t="s">
        <v>201</v>
      </c>
      <c r="C242" s="427" t="s">
        <v>135</v>
      </c>
      <c r="D242" s="427" t="s">
        <v>202</v>
      </c>
      <c r="E242" s="428">
        <v>1</v>
      </c>
      <c r="F242" s="428">
        <v>39</v>
      </c>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3.5" hidden="1" customHeight="1" outlineLevel="1" x14ac:dyDescent="0.15">
      <c r="A243" s="427" t="s">
        <v>136</v>
      </c>
      <c r="B243" s="427" t="s">
        <v>201</v>
      </c>
      <c r="C243" s="427" t="s">
        <v>136</v>
      </c>
      <c r="D243" s="427" t="s">
        <v>202</v>
      </c>
      <c r="E243" s="428">
        <v>1</v>
      </c>
      <c r="F243" s="428">
        <v>40</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3.5" hidden="1" customHeight="1" outlineLevel="1" x14ac:dyDescent="0.15">
      <c r="A244" s="427" t="s">
        <v>137</v>
      </c>
      <c r="B244" s="427" t="s">
        <v>201</v>
      </c>
      <c r="C244" s="427" t="s">
        <v>137</v>
      </c>
      <c r="D244" s="427" t="s">
        <v>202</v>
      </c>
      <c r="E244" s="428">
        <v>1</v>
      </c>
      <c r="F244" s="428">
        <v>41</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3.5" hidden="1" customHeight="1" outlineLevel="1" x14ac:dyDescent="0.15">
      <c r="A245" s="427" t="s">
        <v>138</v>
      </c>
      <c r="B245" s="427" t="s">
        <v>201</v>
      </c>
      <c r="C245" s="427" t="s">
        <v>138</v>
      </c>
      <c r="D245" s="427" t="s">
        <v>202</v>
      </c>
      <c r="E245" s="428">
        <v>1</v>
      </c>
      <c r="F245" s="428">
        <v>42</v>
      </c>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3.5" hidden="1" customHeight="1" outlineLevel="1" x14ac:dyDescent="0.15">
      <c r="A246" s="427" t="s">
        <v>139</v>
      </c>
      <c r="B246" s="427" t="s">
        <v>201</v>
      </c>
      <c r="C246" s="427" t="s">
        <v>139</v>
      </c>
      <c r="D246" s="427" t="s">
        <v>202</v>
      </c>
      <c r="E246" s="428">
        <v>1</v>
      </c>
      <c r="F246" s="428">
        <v>43</v>
      </c>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3.5" hidden="1" customHeight="1" outlineLevel="1" x14ac:dyDescent="0.15">
      <c r="A247" s="427" t="s">
        <v>140</v>
      </c>
      <c r="B247" s="427" t="s">
        <v>201</v>
      </c>
      <c r="C247" s="427" t="s">
        <v>140</v>
      </c>
      <c r="D247" s="427" t="s">
        <v>202</v>
      </c>
      <c r="E247" s="428">
        <v>1</v>
      </c>
      <c r="F247" s="428">
        <v>44</v>
      </c>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3.5" hidden="1" customHeight="1" outlineLevel="1" x14ac:dyDescent="0.15">
      <c r="A248" s="427" t="s">
        <v>141</v>
      </c>
      <c r="B248" s="427" t="s">
        <v>201</v>
      </c>
      <c r="C248" s="427" t="s">
        <v>141</v>
      </c>
      <c r="D248" s="427" t="s">
        <v>202</v>
      </c>
      <c r="E248" s="428">
        <v>1</v>
      </c>
      <c r="F248" s="428">
        <v>45</v>
      </c>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3.5" hidden="1" customHeight="1" outlineLevel="1" x14ac:dyDescent="0.15">
      <c r="A249" s="427" t="s">
        <v>142</v>
      </c>
      <c r="B249" s="427" t="s">
        <v>201</v>
      </c>
      <c r="C249" s="427" t="s">
        <v>142</v>
      </c>
      <c r="D249" s="427" t="s">
        <v>202</v>
      </c>
      <c r="E249" s="428">
        <v>1</v>
      </c>
      <c r="F249" s="428">
        <v>46</v>
      </c>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3.5" hidden="1" customHeight="1" outlineLevel="1" x14ac:dyDescent="0.15">
      <c r="A250" s="427" t="s">
        <v>143</v>
      </c>
      <c r="B250" s="427" t="s">
        <v>201</v>
      </c>
      <c r="C250" s="427" t="s">
        <v>143</v>
      </c>
      <c r="D250" s="427" t="s">
        <v>202</v>
      </c>
      <c r="E250" s="428">
        <v>1</v>
      </c>
      <c r="F250" s="428">
        <v>47</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3.5" hidden="1" customHeight="1" outlineLevel="1" x14ac:dyDescent="0.15">
      <c r="A251" s="427" t="s">
        <v>203</v>
      </c>
      <c r="B251" s="427" t="s">
        <v>204</v>
      </c>
      <c r="C251" s="427" t="s">
        <v>180</v>
      </c>
      <c r="D251" s="427" t="s">
        <v>202</v>
      </c>
      <c r="E251" s="428">
        <v>2</v>
      </c>
      <c r="F251" s="428">
        <v>1</v>
      </c>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3.5" hidden="1" customHeight="1" outlineLevel="1" x14ac:dyDescent="0.15">
      <c r="A252" s="427" t="s">
        <v>205</v>
      </c>
      <c r="B252" s="427" t="s">
        <v>204</v>
      </c>
      <c r="C252" s="427" t="s">
        <v>97</v>
      </c>
      <c r="D252" s="427" t="s">
        <v>202</v>
      </c>
      <c r="E252" s="428">
        <v>2</v>
      </c>
      <c r="F252" s="428">
        <v>4</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3.5" hidden="1" customHeight="1" outlineLevel="1" x14ac:dyDescent="0.15">
      <c r="A253" s="427" t="s">
        <v>206</v>
      </c>
      <c r="B253" s="427" t="s">
        <v>204</v>
      </c>
      <c r="C253" s="427" t="s">
        <v>104</v>
      </c>
      <c r="D253" s="427" t="s">
        <v>202</v>
      </c>
      <c r="E253" s="428">
        <v>2</v>
      </c>
      <c r="F253" s="428">
        <v>11</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3.5" hidden="1" customHeight="1" outlineLevel="1" x14ac:dyDescent="0.15">
      <c r="A254" s="427" t="s">
        <v>207</v>
      </c>
      <c r="B254" s="427" t="s">
        <v>204</v>
      </c>
      <c r="C254" s="427" t="s">
        <v>110</v>
      </c>
      <c r="D254" s="427" t="s">
        <v>202</v>
      </c>
      <c r="E254" s="428">
        <v>2</v>
      </c>
      <c r="F254" s="428">
        <v>12</v>
      </c>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3.5" hidden="1" customHeight="1" outlineLevel="1" x14ac:dyDescent="0.15">
      <c r="A255" s="427" t="s">
        <v>209</v>
      </c>
      <c r="B255" s="427" t="s">
        <v>204</v>
      </c>
      <c r="C255" s="427" t="s">
        <v>111</v>
      </c>
      <c r="D255" s="427" t="s">
        <v>202</v>
      </c>
      <c r="E255" s="428">
        <v>2</v>
      </c>
      <c r="F255" s="428">
        <v>14</v>
      </c>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3.5" hidden="1" customHeight="1" outlineLevel="1" x14ac:dyDescent="0.15">
      <c r="A256" s="427" t="s">
        <v>208</v>
      </c>
      <c r="B256" s="427" t="s">
        <v>204</v>
      </c>
      <c r="C256" s="427" t="s">
        <v>111</v>
      </c>
      <c r="D256" s="427" t="s">
        <v>202</v>
      </c>
      <c r="E256" s="428">
        <v>2</v>
      </c>
      <c r="F256" s="428">
        <v>14</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3.5" hidden="1" customHeight="1" outlineLevel="1" x14ac:dyDescent="0.15">
      <c r="A257" s="427" t="s">
        <v>210</v>
      </c>
      <c r="B257" s="427" t="s">
        <v>204</v>
      </c>
      <c r="C257" s="427" t="s">
        <v>111</v>
      </c>
      <c r="D257" s="427" t="s">
        <v>202</v>
      </c>
      <c r="E257" s="428">
        <v>2</v>
      </c>
      <c r="F257" s="428">
        <v>14</v>
      </c>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3.5" hidden="1" customHeight="1" outlineLevel="1" x14ac:dyDescent="0.15">
      <c r="A258" s="427" t="s">
        <v>211</v>
      </c>
      <c r="B258" s="427" t="s">
        <v>204</v>
      </c>
      <c r="C258" s="427" t="s">
        <v>112</v>
      </c>
      <c r="D258" s="427" t="s">
        <v>202</v>
      </c>
      <c r="E258" s="428">
        <v>2</v>
      </c>
      <c r="F258" s="428">
        <v>15</v>
      </c>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3.5" hidden="1" customHeight="1" outlineLevel="1" x14ac:dyDescent="0.15">
      <c r="A259" s="427" t="s">
        <v>212</v>
      </c>
      <c r="B259" s="427" t="s">
        <v>204</v>
      </c>
      <c r="C259" s="427" t="s">
        <v>119</v>
      </c>
      <c r="D259" s="427" t="s">
        <v>202</v>
      </c>
      <c r="E259" s="428">
        <v>2</v>
      </c>
      <c r="F259" s="428">
        <v>22</v>
      </c>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3.5" hidden="1" customHeight="1" outlineLevel="1" x14ac:dyDescent="0.15">
      <c r="A260" s="427" t="s">
        <v>213</v>
      </c>
      <c r="B260" s="427" t="s">
        <v>204</v>
      </c>
      <c r="C260" s="427" t="s">
        <v>119</v>
      </c>
      <c r="D260" s="427" t="s">
        <v>202</v>
      </c>
      <c r="E260" s="428">
        <v>2</v>
      </c>
      <c r="F260" s="428">
        <v>22</v>
      </c>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3.5" hidden="1" customHeight="1" outlineLevel="1" x14ac:dyDescent="0.15">
      <c r="A261" s="427" t="s">
        <v>214</v>
      </c>
      <c r="B261" s="427" t="s">
        <v>204</v>
      </c>
      <c r="C261" s="427" t="s">
        <v>120</v>
      </c>
      <c r="D261" s="427" t="s">
        <v>202</v>
      </c>
      <c r="E261" s="428">
        <v>2</v>
      </c>
      <c r="F261" s="428">
        <v>23</v>
      </c>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3.5" hidden="1" customHeight="1" outlineLevel="1" x14ac:dyDescent="0.15">
      <c r="A262" s="427" t="s">
        <v>215</v>
      </c>
      <c r="B262" s="427" t="s">
        <v>204</v>
      </c>
      <c r="C262" s="427" t="s">
        <v>183</v>
      </c>
      <c r="D262" s="427" t="s">
        <v>202</v>
      </c>
      <c r="E262" s="428">
        <v>2</v>
      </c>
      <c r="F262" s="428">
        <v>26</v>
      </c>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3.5" hidden="1" customHeight="1" outlineLevel="1" x14ac:dyDescent="0.15">
      <c r="A263" s="427" t="s">
        <v>216</v>
      </c>
      <c r="B263" s="427" t="s">
        <v>204</v>
      </c>
      <c r="C263" s="427" t="s">
        <v>184</v>
      </c>
      <c r="D263" s="427" t="s">
        <v>202</v>
      </c>
      <c r="E263" s="428">
        <v>2</v>
      </c>
      <c r="F263" s="428">
        <v>27</v>
      </c>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3.5" hidden="1" customHeight="1" outlineLevel="1" x14ac:dyDescent="0.15">
      <c r="A264" s="427" t="s">
        <v>217</v>
      </c>
      <c r="B264" s="427" t="s">
        <v>204</v>
      </c>
      <c r="C264" s="427" t="s">
        <v>184</v>
      </c>
      <c r="D264" s="427" t="s">
        <v>202</v>
      </c>
      <c r="E264" s="428">
        <v>2</v>
      </c>
      <c r="F264" s="428">
        <v>27</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3.5" hidden="1" customHeight="1" outlineLevel="1" x14ac:dyDescent="0.15">
      <c r="A265" s="427" t="s">
        <v>218</v>
      </c>
      <c r="B265" s="427" t="s">
        <v>204</v>
      </c>
      <c r="C265" s="427" t="s">
        <v>124</v>
      </c>
      <c r="D265" s="427" t="s">
        <v>202</v>
      </c>
      <c r="E265" s="428">
        <v>2</v>
      </c>
      <c r="F265" s="428">
        <v>28</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3.5" hidden="1" customHeight="1" outlineLevel="1" x14ac:dyDescent="0.15">
      <c r="A266" s="427" t="s">
        <v>219</v>
      </c>
      <c r="B266" s="427" t="s">
        <v>204</v>
      </c>
      <c r="C266" s="427" t="s">
        <v>129</v>
      </c>
      <c r="D266" s="427" t="s">
        <v>202</v>
      </c>
      <c r="E266" s="428">
        <v>2</v>
      </c>
      <c r="F266" s="428">
        <v>33</v>
      </c>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3.5" hidden="1" customHeight="1" outlineLevel="1" x14ac:dyDescent="0.15">
      <c r="A267" s="427" t="s">
        <v>220</v>
      </c>
      <c r="B267" s="427" t="s">
        <v>204</v>
      </c>
      <c r="C267" s="427" t="s">
        <v>130</v>
      </c>
      <c r="D267" s="427" t="s">
        <v>202</v>
      </c>
      <c r="E267" s="428">
        <v>2</v>
      </c>
      <c r="F267" s="428">
        <v>34</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3.5" hidden="1" customHeight="1" outlineLevel="1" x14ac:dyDescent="0.15">
      <c r="A268" s="427" t="s">
        <v>221</v>
      </c>
      <c r="B268" s="427" t="s">
        <v>204</v>
      </c>
      <c r="C268" s="427" t="s">
        <v>136</v>
      </c>
      <c r="D268" s="427" t="s">
        <v>202</v>
      </c>
      <c r="E268" s="428">
        <v>2</v>
      </c>
      <c r="F268" s="428">
        <v>40</v>
      </c>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3.5" hidden="1" customHeight="1" outlineLevel="1" x14ac:dyDescent="0.15">
      <c r="A269" s="427" t="s">
        <v>222</v>
      </c>
      <c r="B269" s="427" t="s">
        <v>204</v>
      </c>
      <c r="C269" s="427" t="s">
        <v>136</v>
      </c>
      <c r="D269" s="427" t="s">
        <v>202</v>
      </c>
      <c r="E269" s="428">
        <v>2</v>
      </c>
      <c r="F269" s="428">
        <v>40</v>
      </c>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3.5" hidden="1" customHeight="1" outlineLevel="1" x14ac:dyDescent="0.15">
      <c r="A270" s="427" t="s">
        <v>223</v>
      </c>
      <c r="B270" s="427" t="s">
        <v>204</v>
      </c>
      <c r="C270" s="427" t="s">
        <v>139</v>
      </c>
      <c r="D270" s="427" t="s">
        <v>202</v>
      </c>
      <c r="E270" s="428">
        <v>2</v>
      </c>
      <c r="F270" s="428">
        <v>43</v>
      </c>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3.5" hidden="1" customHeight="1" outlineLevel="1" x14ac:dyDescent="0.15">
      <c r="A271" s="427" t="s">
        <v>224</v>
      </c>
      <c r="B271" s="427" t="s">
        <v>736</v>
      </c>
      <c r="C271" s="427" t="s">
        <v>180</v>
      </c>
      <c r="D271" s="427" t="s">
        <v>202</v>
      </c>
      <c r="E271" s="428">
        <v>3</v>
      </c>
      <c r="F271" s="428">
        <v>1</v>
      </c>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3.5" hidden="1" customHeight="1" outlineLevel="1" x14ac:dyDescent="0.15">
      <c r="A272" s="427" t="s">
        <v>225</v>
      </c>
      <c r="B272" s="427" t="s">
        <v>736</v>
      </c>
      <c r="C272" s="427" t="s">
        <v>180</v>
      </c>
      <c r="D272" s="427" t="s">
        <v>202</v>
      </c>
      <c r="E272" s="428">
        <v>3</v>
      </c>
      <c r="F272" s="428">
        <v>1</v>
      </c>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3.5" hidden="1" customHeight="1" outlineLevel="1" x14ac:dyDescent="0.15">
      <c r="A273" s="427" t="s">
        <v>226</v>
      </c>
      <c r="B273" s="427" t="s">
        <v>736</v>
      </c>
      <c r="C273" s="427" t="s">
        <v>181</v>
      </c>
      <c r="D273" s="427" t="s">
        <v>202</v>
      </c>
      <c r="E273" s="428">
        <v>3</v>
      </c>
      <c r="F273" s="428">
        <v>2</v>
      </c>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3.5" hidden="1" customHeight="1" outlineLevel="1" x14ac:dyDescent="0.15">
      <c r="A274" s="427" t="s">
        <v>227</v>
      </c>
      <c r="B274" s="427" t="s">
        <v>736</v>
      </c>
      <c r="C274" s="427" t="s">
        <v>96</v>
      </c>
      <c r="D274" s="427" t="s">
        <v>202</v>
      </c>
      <c r="E274" s="428">
        <v>3</v>
      </c>
      <c r="F274" s="428">
        <v>3</v>
      </c>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3.5" hidden="1" customHeight="1" outlineLevel="1" x14ac:dyDescent="0.15">
      <c r="A275" s="427" t="s">
        <v>228</v>
      </c>
      <c r="B275" s="427" t="s">
        <v>736</v>
      </c>
      <c r="C275" s="427" t="s">
        <v>98</v>
      </c>
      <c r="D275" s="427" t="s">
        <v>202</v>
      </c>
      <c r="E275" s="428">
        <v>3</v>
      </c>
      <c r="F275" s="428">
        <v>5</v>
      </c>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3.5" hidden="1" customHeight="1" outlineLevel="1" x14ac:dyDescent="0.15">
      <c r="A276" s="427" t="s">
        <v>229</v>
      </c>
      <c r="B276" s="427" t="s">
        <v>736</v>
      </c>
      <c r="C276" s="427" t="s">
        <v>100</v>
      </c>
      <c r="D276" s="427" t="s">
        <v>202</v>
      </c>
      <c r="E276" s="428">
        <v>3</v>
      </c>
      <c r="F276" s="428">
        <v>7</v>
      </c>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3.5" hidden="1" customHeight="1" outlineLevel="1" x14ac:dyDescent="0.15">
      <c r="A277" s="427" t="s">
        <v>230</v>
      </c>
      <c r="B277" s="427" t="s">
        <v>736</v>
      </c>
      <c r="C277" s="427" t="s">
        <v>100</v>
      </c>
      <c r="D277" s="427" t="s">
        <v>202</v>
      </c>
      <c r="E277" s="428">
        <v>3</v>
      </c>
      <c r="F277" s="428">
        <v>7</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3.5" hidden="1" customHeight="1" outlineLevel="1" x14ac:dyDescent="0.15">
      <c r="A278" s="427" t="s">
        <v>231</v>
      </c>
      <c r="B278" s="427" t="s">
        <v>736</v>
      </c>
      <c r="C278" s="427" t="s">
        <v>100</v>
      </c>
      <c r="D278" s="427" t="s">
        <v>202</v>
      </c>
      <c r="E278" s="428">
        <v>3</v>
      </c>
      <c r="F278" s="428">
        <v>7</v>
      </c>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3.5" hidden="1" customHeight="1" outlineLevel="1" x14ac:dyDescent="0.15">
      <c r="A279" s="427" t="s">
        <v>232</v>
      </c>
      <c r="B279" s="427" t="s">
        <v>736</v>
      </c>
      <c r="C279" s="427" t="s">
        <v>101</v>
      </c>
      <c r="D279" s="427" t="s">
        <v>202</v>
      </c>
      <c r="E279" s="428">
        <v>3</v>
      </c>
      <c r="F279" s="428">
        <v>8</v>
      </c>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3.5" hidden="1" customHeight="1" outlineLevel="1" x14ac:dyDescent="0.15">
      <c r="A280" s="427" t="s">
        <v>233</v>
      </c>
      <c r="B280" s="427" t="s">
        <v>736</v>
      </c>
      <c r="C280" s="427" t="s">
        <v>102</v>
      </c>
      <c r="D280" s="427" t="s">
        <v>202</v>
      </c>
      <c r="E280" s="428">
        <v>3</v>
      </c>
      <c r="F280" s="428">
        <v>9</v>
      </c>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3.5" hidden="1" customHeight="1" outlineLevel="1" x14ac:dyDescent="0.15">
      <c r="A281" s="427" t="s">
        <v>235</v>
      </c>
      <c r="B281" s="427" t="s">
        <v>736</v>
      </c>
      <c r="C281" s="427" t="s">
        <v>103</v>
      </c>
      <c r="D281" s="427" t="s">
        <v>202</v>
      </c>
      <c r="E281" s="428">
        <v>3</v>
      </c>
      <c r="F281" s="428">
        <v>10</v>
      </c>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3.5" hidden="1" customHeight="1" outlineLevel="1" x14ac:dyDescent="0.15">
      <c r="A282" s="427" t="s">
        <v>234</v>
      </c>
      <c r="B282" s="427" t="s">
        <v>736</v>
      </c>
      <c r="C282" s="427" t="s">
        <v>103</v>
      </c>
      <c r="D282" s="427" t="s">
        <v>202</v>
      </c>
      <c r="E282" s="428">
        <v>3</v>
      </c>
      <c r="F282" s="428">
        <v>10</v>
      </c>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3.5" hidden="1" customHeight="1" outlineLevel="1" x14ac:dyDescent="0.15">
      <c r="A283" s="427" t="s">
        <v>238</v>
      </c>
      <c r="B283" s="427" t="s">
        <v>736</v>
      </c>
      <c r="C283" s="427" t="s">
        <v>104</v>
      </c>
      <c r="D283" s="427" t="s">
        <v>202</v>
      </c>
      <c r="E283" s="428">
        <v>3</v>
      </c>
      <c r="F283" s="428">
        <v>11</v>
      </c>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3.5" hidden="1" customHeight="1" outlineLevel="1" x14ac:dyDescent="0.15">
      <c r="A284" s="427" t="s">
        <v>236</v>
      </c>
      <c r="B284" s="427" t="s">
        <v>736</v>
      </c>
      <c r="C284" s="427" t="s">
        <v>104</v>
      </c>
      <c r="D284" s="427" t="s">
        <v>202</v>
      </c>
      <c r="E284" s="428">
        <v>3</v>
      </c>
      <c r="F284" s="428">
        <v>11</v>
      </c>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3.5" hidden="1" customHeight="1" outlineLevel="1" x14ac:dyDescent="0.15">
      <c r="A285" s="427" t="s">
        <v>239</v>
      </c>
      <c r="B285" s="427" t="s">
        <v>736</v>
      </c>
      <c r="C285" s="427" t="s">
        <v>104</v>
      </c>
      <c r="D285" s="427" t="s">
        <v>202</v>
      </c>
      <c r="E285" s="428">
        <v>3</v>
      </c>
      <c r="F285" s="428">
        <v>11</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3.5" hidden="1" customHeight="1" outlineLevel="1" x14ac:dyDescent="0.15">
      <c r="A286" s="427" t="s">
        <v>237</v>
      </c>
      <c r="B286" s="427" t="s">
        <v>736</v>
      </c>
      <c r="C286" s="427" t="s">
        <v>104</v>
      </c>
      <c r="D286" s="427" t="s">
        <v>202</v>
      </c>
      <c r="E286" s="428">
        <v>3</v>
      </c>
      <c r="F286" s="428">
        <v>11</v>
      </c>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3.5" hidden="1" customHeight="1" outlineLevel="1" x14ac:dyDescent="0.15">
      <c r="A287" s="427" t="s">
        <v>241</v>
      </c>
      <c r="B287" s="427" t="s">
        <v>736</v>
      </c>
      <c r="C287" s="427" t="s">
        <v>110</v>
      </c>
      <c r="D287" s="427" t="s">
        <v>202</v>
      </c>
      <c r="E287" s="428">
        <v>3</v>
      </c>
      <c r="F287" s="428">
        <v>12</v>
      </c>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3.5" hidden="1" customHeight="1" outlineLevel="1" x14ac:dyDescent="0.15">
      <c r="A288" s="427" t="s">
        <v>240</v>
      </c>
      <c r="B288" s="427" t="s">
        <v>736</v>
      </c>
      <c r="C288" s="427" t="s">
        <v>110</v>
      </c>
      <c r="D288" s="427" t="s">
        <v>202</v>
      </c>
      <c r="E288" s="428">
        <v>3</v>
      </c>
      <c r="F288" s="428">
        <v>12</v>
      </c>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3.5" hidden="1" customHeight="1" outlineLevel="1" x14ac:dyDescent="0.15">
      <c r="A289" s="427" t="s">
        <v>243</v>
      </c>
      <c r="B289" s="427" t="s">
        <v>736</v>
      </c>
      <c r="C289" s="427" t="s">
        <v>110</v>
      </c>
      <c r="D289" s="427" t="s">
        <v>202</v>
      </c>
      <c r="E289" s="428">
        <v>3</v>
      </c>
      <c r="F289" s="428">
        <v>12</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3.5" hidden="1" customHeight="1" outlineLevel="1" x14ac:dyDescent="0.15">
      <c r="A290" s="427" t="s">
        <v>244</v>
      </c>
      <c r="B290" s="427" t="s">
        <v>736</v>
      </c>
      <c r="C290" s="427" t="s">
        <v>110</v>
      </c>
      <c r="D290" s="427" t="s">
        <v>202</v>
      </c>
      <c r="E290" s="428">
        <v>3</v>
      </c>
      <c r="F290" s="428">
        <v>12</v>
      </c>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3.5" hidden="1" customHeight="1" outlineLevel="1" x14ac:dyDescent="0.15">
      <c r="A291" s="427" t="s">
        <v>242</v>
      </c>
      <c r="B291" s="427" t="s">
        <v>736</v>
      </c>
      <c r="C291" s="427" t="s">
        <v>110</v>
      </c>
      <c r="D291" s="427" t="s">
        <v>202</v>
      </c>
      <c r="E291" s="428">
        <v>3</v>
      </c>
      <c r="F291" s="428">
        <v>12</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3.5" hidden="1" customHeight="1" outlineLevel="1" x14ac:dyDescent="0.15">
      <c r="A292" s="427" t="s">
        <v>246</v>
      </c>
      <c r="B292" s="427" t="s">
        <v>736</v>
      </c>
      <c r="C292" s="427" t="s">
        <v>182</v>
      </c>
      <c r="D292" s="427" t="s">
        <v>202</v>
      </c>
      <c r="E292" s="428">
        <v>3</v>
      </c>
      <c r="F292" s="428">
        <v>13</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3.5" hidden="1" customHeight="1" outlineLevel="1" x14ac:dyDescent="0.15">
      <c r="A293" s="427" t="s">
        <v>245</v>
      </c>
      <c r="B293" s="427" t="s">
        <v>736</v>
      </c>
      <c r="C293" s="427" t="s">
        <v>182</v>
      </c>
      <c r="D293" s="427" t="s">
        <v>202</v>
      </c>
      <c r="E293" s="428">
        <v>3</v>
      </c>
      <c r="F293" s="428">
        <v>13</v>
      </c>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3.5" hidden="1" customHeight="1" outlineLevel="1" x14ac:dyDescent="0.15">
      <c r="A294" s="427" t="s">
        <v>247</v>
      </c>
      <c r="B294" s="427" t="s">
        <v>736</v>
      </c>
      <c r="C294" s="427" t="s">
        <v>111</v>
      </c>
      <c r="D294" s="427" t="s">
        <v>202</v>
      </c>
      <c r="E294" s="428">
        <v>3</v>
      </c>
      <c r="F294" s="428">
        <v>14</v>
      </c>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3.5" hidden="1" customHeight="1" outlineLevel="1" x14ac:dyDescent="0.15">
      <c r="A295" s="427" t="s">
        <v>248</v>
      </c>
      <c r="B295" s="427" t="s">
        <v>736</v>
      </c>
      <c r="C295" s="427" t="s">
        <v>111</v>
      </c>
      <c r="D295" s="427" t="s">
        <v>202</v>
      </c>
      <c r="E295" s="428">
        <v>3</v>
      </c>
      <c r="F295" s="428">
        <v>14</v>
      </c>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3.5" hidden="1" customHeight="1" outlineLevel="1" x14ac:dyDescent="0.15">
      <c r="A296" s="427" t="s">
        <v>249</v>
      </c>
      <c r="B296" s="427" t="s">
        <v>736</v>
      </c>
      <c r="C296" s="427" t="s">
        <v>111</v>
      </c>
      <c r="D296" s="427" t="s">
        <v>202</v>
      </c>
      <c r="E296" s="428">
        <v>3</v>
      </c>
      <c r="F296" s="428">
        <v>14</v>
      </c>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3.5" hidden="1" customHeight="1" outlineLevel="1" x14ac:dyDescent="0.15">
      <c r="A297" s="427" t="s">
        <v>250</v>
      </c>
      <c r="B297" s="427" t="s">
        <v>736</v>
      </c>
      <c r="C297" s="427" t="s">
        <v>112</v>
      </c>
      <c r="D297" s="427" t="s">
        <v>202</v>
      </c>
      <c r="E297" s="428">
        <v>3</v>
      </c>
      <c r="F297" s="428">
        <v>15</v>
      </c>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3.5" hidden="1" customHeight="1" outlineLevel="1" x14ac:dyDescent="0.15">
      <c r="A298" s="427" t="s">
        <v>251</v>
      </c>
      <c r="B298" s="427" t="s">
        <v>736</v>
      </c>
      <c r="C298" s="427" t="s">
        <v>113</v>
      </c>
      <c r="D298" s="427" t="s">
        <v>202</v>
      </c>
      <c r="E298" s="428">
        <v>3</v>
      </c>
      <c r="F298" s="428">
        <v>16</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3.5" hidden="1" customHeight="1" outlineLevel="1" x14ac:dyDescent="0.15">
      <c r="A299" s="427" t="s">
        <v>252</v>
      </c>
      <c r="B299" s="427" t="s">
        <v>736</v>
      </c>
      <c r="C299" s="427" t="s">
        <v>114</v>
      </c>
      <c r="D299" s="427" t="s">
        <v>202</v>
      </c>
      <c r="E299" s="428">
        <v>3</v>
      </c>
      <c r="F299" s="428">
        <v>17</v>
      </c>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3.5" hidden="1" customHeight="1" outlineLevel="1" x14ac:dyDescent="0.15">
      <c r="A300" s="427" t="s">
        <v>253</v>
      </c>
      <c r="B300" s="427" t="s">
        <v>736</v>
      </c>
      <c r="C300" s="427" t="s">
        <v>115</v>
      </c>
      <c r="D300" s="427" t="s">
        <v>202</v>
      </c>
      <c r="E300" s="428">
        <v>3</v>
      </c>
      <c r="F300" s="428">
        <v>18</v>
      </c>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3.5" hidden="1" customHeight="1" outlineLevel="1" x14ac:dyDescent="0.15">
      <c r="A301" s="427" t="s">
        <v>254</v>
      </c>
      <c r="B301" s="427" t="s">
        <v>736</v>
      </c>
      <c r="C301" s="427" t="s">
        <v>117</v>
      </c>
      <c r="D301" s="427" t="s">
        <v>202</v>
      </c>
      <c r="E301" s="428">
        <v>3</v>
      </c>
      <c r="F301" s="428">
        <v>20</v>
      </c>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3.5" hidden="1" customHeight="1" outlineLevel="1" x14ac:dyDescent="0.15">
      <c r="A302" s="427" t="s">
        <v>255</v>
      </c>
      <c r="B302" s="427" t="s">
        <v>736</v>
      </c>
      <c r="C302" s="427" t="s">
        <v>118</v>
      </c>
      <c r="D302" s="427" t="s">
        <v>202</v>
      </c>
      <c r="E302" s="428">
        <v>3</v>
      </c>
      <c r="F302" s="428">
        <v>21</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3.5" hidden="1" customHeight="1" outlineLevel="1" x14ac:dyDescent="0.15">
      <c r="A303" s="427" t="s">
        <v>257</v>
      </c>
      <c r="B303" s="427" t="s">
        <v>736</v>
      </c>
      <c r="C303" s="427" t="s">
        <v>120</v>
      </c>
      <c r="D303" s="427" t="s">
        <v>202</v>
      </c>
      <c r="E303" s="428">
        <v>3</v>
      </c>
      <c r="F303" s="428">
        <v>23</v>
      </c>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3.5" hidden="1" customHeight="1" outlineLevel="1" x14ac:dyDescent="0.15">
      <c r="A304" s="427" t="s">
        <v>260</v>
      </c>
      <c r="B304" s="427" t="s">
        <v>736</v>
      </c>
      <c r="C304" s="427" t="s">
        <v>120</v>
      </c>
      <c r="D304" s="427" t="s">
        <v>202</v>
      </c>
      <c r="E304" s="428">
        <v>3</v>
      </c>
      <c r="F304" s="428">
        <v>23</v>
      </c>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3.5" hidden="1" customHeight="1" outlineLevel="1" x14ac:dyDescent="0.15">
      <c r="A305" s="427" t="s">
        <v>258</v>
      </c>
      <c r="B305" s="427" t="s">
        <v>736</v>
      </c>
      <c r="C305" s="427" t="s">
        <v>120</v>
      </c>
      <c r="D305" s="427" t="s">
        <v>202</v>
      </c>
      <c r="E305" s="428">
        <v>3</v>
      </c>
      <c r="F305" s="428">
        <v>23</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3.5" hidden="1" customHeight="1" outlineLevel="1" x14ac:dyDescent="0.15">
      <c r="A306" s="427" t="s">
        <v>256</v>
      </c>
      <c r="B306" s="427" t="s">
        <v>736</v>
      </c>
      <c r="C306" s="427" t="s">
        <v>120</v>
      </c>
      <c r="D306" s="427" t="s">
        <v>202</v>
      </c>
      <c r="E306" s="428">
        <v>3</v>
      </c>
      <c r="F306" s="428">
        <v>23</v>
      </c>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3.5" hidden="1" customHeight="1" outlineLevel="1" x14ac:dyDescent="0.15">
      <c r="A307" s="427" t="s">
        <v>259</v>
      </c>
      <c r="B307" s="427" t="s">
        <v>736</v>
      </c>
      <c r="C307" s="427" t="s">
        <v>120</v>
      </c>
      <c r="D307" s="427" t="s">
        <v>202</v>
      </c>
      <c r="E307" s="428">
        <v>3</v>
      </c>
      <c r="F307" s="428">
        <v>23</v>
      </c>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3.5" hidden="1" customHeight="1" outlineLevel="1" x14ac:dyDescent="0.15">
      <c r="A308" s="427" t="s">
        <v>262</v>
      </c>
      <c r="B308" s="427" t="s">
        <v>736</v>
      </c>
      <c r="C308" s="427" t="s">
        <v>121</v>
      </c>
      <c r="D308" s="427" t="s">
        <v>202</v>
      </c>
      <c r="E308" s="428">
        <v>3</v>
      </c>
      <c r="F308" s="428">
        <v>24</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3.5" hidden="1" customHeight="1" outlineLevel="1" x14ac:dyDescent="0.15">
      <c r="A309" s="427" t="s">
        <v>261</v>
      </c>
      <c r="B309" s="427" t="s">
        <v>736</v>
      </c>
      <c r="C309" s="427" t="s">
        <v>121</v>
      </c>
      <c r="D309" s="427" t="s">
        <v>202</v>
      </c>
      <c r="E309" s="428">
        <v>3</v>
      </c>
      <c r="F309" s="428">
        <v>24</v>
      </c>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3.5" hidden="1" customHeight="1" outlineLevel="1" x14ac:dyDescent="0.15">
      <c r="A310" s="427" t="s">
        <v>263</v>
      </c>
      <c r="B310" s="427" t="s">
        <v>736</v>
      </c>
      <c r="C310" s="427" t="s">
        <v>122</v>
      </c>
      <c r="D310" s="427" t="s">
        <v>202</v>
      </c>
      <c r="E310" s="428">
        <v>3</v>
      </c>
      <c r="F310" s="428">
        <v>25</v>
      </c>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3.5" hidden="1" customHeight="1" outlineLevel="1" x14ac:dyDescent="0.15">
      <c r="A311" s="427" t="s">
        <v>267</v>
      </c>
      <c r="B311" s="427" t="s">
        <v>736</v>
      </c>
      <c r="C311" s="427" t="s">
        <v>184</v>
      </c>
      <c r="D311" s="427" t="s">
        <v>202</v>
      </c>
      <c r="E311" s="428">
        <v>3</v>
      </c>
      <c r="F311" s="428">
        <v>27</v>
      </c>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3.5" hidden="1" customHeight="1" outlineLevel="1" x14ac:dyDescent="0.15">
      <c r="A312" s="427" t="s">
        <v>266</v>
      </c>
      <c r="B312" s="427" t="s">
        <v>736</v>
      </c>
      <c r="C312" s="427" t="s">
        <v>184</v>
      </c>
      <c r="D312" s="427" t="s">
        <v>202</v>
      </c>
      <c r="E312" s="428">
        <v>3</v>
      </c>
      <c r="F312" s="428">
        <v>27</v>
      </c>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3.5" hidden="1" customHeight="1" outlineLevel="1" x14ac:dyDescent="0.15">
      <c r="A313" s="427" t="s">
        <v>269</v>
      </c>
      <c r="B313" s="427" t="s">
        <v>736</v>
      </c>
      <c r="C313" s="427" t="s">
        <v>184</v>
      </c>
      <c r="D313" s="427" t="s">
        <v>202</v>
      </c>
      <c r="E313" s="428">
        <v>3</v>
      </c>
      <c r="F313" s="428">
        <v>27</v>
      </c>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3.5" hidden="1" customHeight="1" outlineLevel="1" x14ac:dyDescent="0.15">
      <c r="A314" s="427" t="s">
        <v>270</v>
      </c>
      <c r="B314" s="427" t="s">
        <v>736</v>
      </c>
      <c r="C314" s="427" t="s">
        <v>184</v>
      </c>
      <c r="D314" s="427" t="s">
        <v>202</v>
      </c>
      <c r="E314" s="428">
        <v>3</v>
      </c>
      <c r="F314" s="428">
        <v>27</v>
      </c>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3.5" hidden="1" customHeight="1" outlineLevel="1" x14ac:dyDescent="0.15">
      <c r="A315" s="427" t="s">
        <v>268</v>
      </c>
      <c r="B315" s="427" t="s">
        <v>736</v>
      </c>
      <c r="C315" s="427" t="s">
        <v>184</v>
      </c>
      <c r="D315" s="427" t="s">
        <v>202</v>
      </c>
      <c r="E315" s="428">
        <v>3</v>
      </c>
      <c r="F315" s="428">
        <v>27</v>
      </c>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3.5" hidden="1" customHeight="1" outlineLevel="1" x14ac:dyDescent="0.15">
      <c r="A316" s="427" t="s">
        <v>265</v>
      </c>
      <c r="B316" s="427" t="s">
        <v>736</v>
      </c>
      <c r="C316" s="427" t="s">
        <v>184</v>
      </c>
      <c r="D316" s="427" t="s">
        <v>202</v>
      </c>
      <c r="E316" s="428">
        <v>3</v>
      </c>
      <c r="F316" s="428">
        <v>27</v>
      </c>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3.5" hidden="1" customHeight="1" outlineLevel="1" x14ac:dyDescent="0.15">
      <c r="A317" s="427" t="s">
        <v>264</v>
      </c>
      <c r="B317" s="427" t="s">
        <v>736</v>
      </c>
      <c r="C317" s="427" t="s">
        <v>184</v>
      </c>
      <c r="D317" s="427" t="s">
        <v>202</v>
      </c>
      <c r="E317" s="428">
        <v>3</v>
      </c>
      <c r="F317" s="428">
        <v>27</v>
      </c>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3.5" hidden="1" customHeight="1" outlineLevel="1" x14ac:dyDescent="0.15">
      <c r="A318" s="427" t="s">
        <v>272</v>
      </c>
      <c r="B318" s="427" t="s">
        <v>736</v>
      </c>
      <c r="C318" s="427" t="s">
        <v>124</v>
      </c>
      <c r="D318" s="427" t="s">
        <v>202</v>
      </c>
      <c r="E318" s="428">
        <v>3</v>
      </c>
      <c r="F318" s="428">
        <v>28</v>
      </c>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3.5" hidden="1" customHeight="1" outlineLevel="1" x14ac:dyDescent="0.15">
      <c r="A319" s="427" t="s">
        <v>271</v>
      </c>
      <c r="B319" s="427" t="s">
        <v>736</v>
      </c>
      <c r="C319" s="427" t="s">
        <v>124</v>
      </c>
      <c r="D319" s="427" t="s">
        <v>202</v>
      </c>
      <c r="E319" s="428">
        <v>3</v>
      </c>
      <c r="F319" s="428">
        <v>28</v>
      </c>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3.5" hidden="1" customHeight="1" outlineLevel="1" x14ac:dyDescent="0.15">
      <c r="A320" s="427" t="s">
        <v>273</v>
      </c>
      <c r="B320" s="427" t="s">
        <v>736</v>
      </c>
      <c r="C320" s="427" t="s">
        <v>124</v>
      </c>
      <c r="D320" s="427" t="s">
        <v>202</v>
      </c>
      <c r="E320" s="428">
        <v>3</v>
      </c>
      <c r="F320" s="428">
        <v>28</v>
      </c>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3.5" hidden="1" customHeight="1" outlineLevel="1" x14ac:dyDescent="0.15">
      <c r="A321" s="427" t="s">
        <v>275</v>
      </c>
      <c r="B321" s="427" t="s">
        <v>736</v>
      </c>
      <c r="C321" s="427" t="s">
        <v>124</v>
      </c>
      <c r="D321" s="427" t="s">
        <v>202</v>
      </c>
      <c r="E321" s="428">
        <v>3</v>
      </c>
      <c r="F321" s="428">
        <v>28</v>
      </c>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3.5" hidden="1" customHeight="1" outlineLevel="1" x14ac:dyDescent="0.15">
      <c r="A322" s="427" t="s">
        <v>274</v>
      </c>
      <c r="B322" s="427" t="s">
        <v>736</v>
      </c>
      <c r="C322" s="427" t="s">
        <v>124</v>
      </c>
      <c r="D322" s="427" t="s">
        <v>202</v>
      </c>
      <c r="E322" s="428">
        <v>3</v>
      </c>
      <c r="F322" s="428">
        <v>28</v>
      </c>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3.5" hidden="1" customHeight="1" outlineLevel="1" x14ac:dyDescent="0.15">
      <c r="A323" s="427" t="s">
        <v>276</v>
      </c>
      <c r="B323" s="427" t="s">
        <v>736</v>
      </c>
      <c r="C323" s="427" t="s">
        <v>125</v>
      </c>
      <c r="D323" s="427" t="s">
        <v>202</v>
      </c>
      <c r="E323" s="428">
        <v>3</v>
      </c>
      <c r="F323" s="428">
        <v>29</v>
      </c>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3.5" hidden="1" customHeight="1" outlineLevel="1" x14ac:dyDescent="0.15">
      <c r="A324" s="427" t="s">
        <v>277</v>
      </c>
      <c r="B324" s="427" t="s">
        <v>736</v>
      </c>
      <c r="C324" s="427" t="s">
        <v>126</v>
      </c>
      <c r="D324" s="427" t="s">
        <v>202</v>
      </c>
      <c r="E324" s="428">
        <v>3</v>
      </c>
      <c r="F324" s="428">
        <v>30</v>
      </c>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3.5" hidden="1" customHeight="1" outlineLevel="1" x14ac:dyDescent="0.15">
      <c r="A325" s="427" t="s">
        <v>278</v>
      </c>
      <c r="B325" s="427" t="s">
        <v>736</v>
      </c>
      <c r="C325" s="427" t="s">
        <v>129</v>
      </c>
      <c r="D325" s="427" t="s">
        <v>202</v>
      </c>
      <c r="E325" s="428">
        <v>3</v>
      </c>
      <c r="F325" s="428">
        <v>33</v>
      </c>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3.5" hidden="1" customHeight="1" outlineLevel="1" x14ac:dyDescent="0.15">
      <c r="A326" s="427" t="s">
        <v>279</v>
      </c>
      <c r="B326" s="427" t="s">
        <v>736</v>
      </c>
      <c r="C326" s="427" t="s">
        <v>130</v>
      </c>
      <c r="D326" s="427" t="s">
        <v>202</v>
      </c>
      <c r="E326" s="428">
        <v>3</v>
      </c>
      <c r="F326" s="428">
        <v>34</v>
      </c>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3.5" hidden="1" customHeight="1" outlineLevel="1" x14ac:dyDescent="0.15">
      <c r="A327" s="427" t="s">
        <v>280</v>
      </c>
      <c r="B327" s="427" t="s">
        <v>736</v>
      </c>
      <c r="C327" s="427" t="s">
        <v>131</v>
      </c>
      <c r="D327" s="427" t="s">
        <v>202</v>
      </c>
      <c r="E327" s="428">
        <v>3</v>
      </c>
      <c r="F327" s="428">
        <v>35</v>
      </c>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3.5" hidden="1" customHeight="1" outlineLevel="1" x14ac:dyDescent="0.15">
      <c r="A328" s="427" t="s">
        <v>281</v>
      </c>
      <c r="B328" s="427" t="s">
        <v>736</v>
      </c>
      <c r="C328" s="427" t="s">
        <v>132</v>
      </c>
      <c r="D328" s="427" t="s">
        <v>202</v>
      </c>
      <c r="E328" s="428">
        <v>3</v>
      </c>
      <c r="F328" s="428">
        <v>36</v>
      </c>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3.5" hidden="1" customHeight="1" outlineLevel="1" x14ac:dyDescent="0.15">
      <c r="A329" s="427" t="s">
        <v>282</v>
      </c>
      <c r="B329" s="427" t="s">
        <v>736</v>
      </c>
      <c r="C329" s="427" t="s">
        <v>133</v>
      </c>
      <c r="D329" s="427" t="s">
        <v>202</v>
      </c>
      <c r="E329" s="428">
        <v>3</v>
      </c>
      <c r="F329" s="428">
        <v>37</v>
      </c>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3.5" hidden="1" customHeight="1" outlineLevel="1" x14ac:dyDescent="0.15">
      <c r="A330" s="427" t="s">
        <v>283</v>
      </c>
      <c r="B330" s="427" t="s">
        <v>736</v>
      </c>
      <c r="C330" s="427" t="s">
        <v>134</v>
      </c>
      <c r="D330" s="427" t="s">
        <v>202</v>
      </c>
      <c r="E330" s="428">
        <v>3</v>
      </c>
      <c r="F330" s="428">
        <v>38</v>
      </c>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3.5" hidden="1" customHeight="1" outlineLevel="1" x14ac:dyDescent="0.15">
      <c r="A331" s="427" t="s">
        <v>284</v>
      </c>
      <c r="B331" s="427" t="s">
        <v>736</v>
      </c>
      <c r="C331" s="427" t="s">
        <v>135</v>
      </c>
      <c r="D331" s="427" t="s">
        <v>202</v>
      </c>
      <c r="E331" s="428">
        <v>3</v>
      </c>
      <c r="F331" s="428">
        <v>39</v>
      </c>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3.5" hidden="1" customHeight="1" outlineLevel="1" x14ac:dyDescent="0.15">
      <c r="A332" s="427" t="s">
        <v>285</v>
      </c>
      <c r="B332" s="427" t="s">
        <v>736</v>
      </c>
      <c r="C332" s="427" t="s">
        <v>136</v>
      </c>
      <c r="D332" s="427" t="s">
        <v>202</v>
      </c>
      <c r="E332" s="428">
        <v>3</v>
      </c>
      <c r="F332" s="428">
        <v>40</v>
      </c>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3.5" hidden="1" customHeight="1" outlineLevel="1" x14ac:dyDescent="0.15">
      <c r="A333" s="427" t="s">
        <v>287</v>
      </c>
      <c r="B333" s="427" t="s">
        <v>736</v>
      </c>
      <c r="C333" s="427" t="s">
        <v>138</v>
      </c>
      <c r="D333" s="427" t="s">
        <v>202</v>
      </c>
      <c r="E333" s="428">
        <v>3</v>
      </c>
      <c r="F333" s="428">
        <v>42</v>
      </c>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3.5" hidden="1" customHeight="1" outlineLevel="1" x14ac:dyDescent="0.15">
      <c r="A334" s="427" t="s">
        <v>286</v>
      </c>
      <c r="B334" s="427" t="s">
        <v>736</v>
      </c>
      <c r="C334" s="427" t="s">
        <v>138</v>
      </c>
      <c r="D334" s="427" t="s">
        <v>202</v>
      </c>
      <c r="E334" s="428">
        <v>3</v>
      </c>
      <c r="F334" s="428">
        <v>42</v>
      </c>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3.5" hidden="1" customHeight="1" outlineLevel="1" x14ac:dyDescent="0.15">
      <c r="A335" s="427" t="s">
        <v>288</v>
      </c>
      <c r="B335" s="427" t="s">
        <v>736</v>
      </c>
      <c r="C335" s="427" t="s">
        <v>140</v>
      </c>
      <c r="D335" s="427" t="s">
        <v>202</v>
      </c>
      <c r="E335" s="428">
        <v>3</v>
      </c>
      <c r="F335" s="428">
        <v>44</v>
      </c>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3.5" hidden="1" customHeight="1" outlineLevel="1" x14ac:dyDescent="0.15">
      <c r="A336" s="427" t="s">
        <v>289</v>
      </c>
      <c r="B336" s="427" t="s">
        <v>736</v>
      </c>
      <c r="C336" s="427" t="s">
        <v>141</v>
      </c>
      <c r="D336" s="427" t="s">
        <v>202</v>
      </c>
      <c r="E336" s="428">
        <v>3</v>
      </c>
      <c r="F336" s="428">
        <v>45</v>
      </c>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3.5" hidden="1" customHeight="1" outlineLevel="1" x14ac:dyDescent="0.15">
      <c r="A337" s="427" t="s">
        <v>290</v>
      </c>
      <c r="B337" s="427" t="s">
        <v>736</v>
      </c>
      <c r="C337" s="427" t="s">
        <v>142</v>
      </c>
      <c r="D337" s="427" t="s">
        <v>202</v>
      </c>
      <c r="E337" s="428">
        <v>3</v>
      </c>
      <c r="F337" s="428">
        <v>46</v>
      </c>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3.5" hidden="1" customHeight="1" outlineLevel="1" x14ac:dyDescent="0.15">
      <c r="A338" s="427" t="s">
        <v>291</v>
      </c>
      <c r="B338" s="427" t="s">
        <v>736</v>
      </c>
      <c r="C338" s="427" t="s">
        <v>143</v>
      </c>
      <c r="D338" s="427" t="s">
        <v>202</v>
      </c>
      <c r="E338" s="428">
        <v>3</v>
      </c>
      <c r="F338" s="428">
        <v>47</v>
      </c>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3.5" hidden="1" customHeight="1" outlineLevel="1" x14ac:dyDescent="0.15">
      <c r="A339" s="427" t="s">
        <v>292</v>
      </c>
      <c r="B339" s="427" t="s">
        <v>737</v>
      </c>
      <c r="C339" s="427" t="s">
        <v>180</v>
      </c>
      <c r="D339" s="427" t="s">
        <v>202</v>
      </c>
      <c r="E339" s="428">
        <v>4</v>
      </c>
      <c r="F339" s="428">
        <v>1</v>
      </c>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3.5" hidden="1" customHeight="1" outlineLevel="1" x14ac:dyDescent="0.15">
      <c r="A340" s="427" t="s">
        <v>294</v>
      </c>
      <c r="B340" s="427" t="s">
        <v>737</v>
      </c>
      <c r="C340" s="427" t="s">
        <v>180</v>
      </c>
      <c r="D340" s="427" t="s">
        <v>202</v>
      </c>
      <c r="E340" s="428">
        <v>4</v>
      </c>
      <c r="F340" s="428">
        <v>1</v>
      </c>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3.5" hidden="1" customHeight="1" outlineLevel="1" x14ac:dyDescent="0.15">
      <c r="A341" s="427" t="s">
        <v>293</v>
      </c>
      <c r="B341" s="427" t="s">
        <v>737</v>
      </c>
      <c r="C341" s="427" t="s">
        <v>180</v>
      </c>
      <c r="D341" s="427" t="s">
        <v>202</v>
      </c>
      <c r="E341" s="428">
        <v>4</v>
      </c>
      <c r="F341" s="428">
        <v>1</v>
      </c>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3.5" hidden="1" customHeight="1" outlineLevel="1" x14ac:dyDescent="0.15">
      <c r="A342" s="427" t="s">
        <v>295</v>
      </c>
      <c r="B342" s="427" t="s">
        <v>737</v>
      </c>
      <c r="C342" s="427" t="s">
        <v>180</v>
      </c>
      <c r="D342" s="427" t="s">
        <v>202</v>
      </c>
      <c r="E342" s="428">
        <v>4</v>
      </c>
      <c r="F342" s="428">
        <v>1</v>
      </c>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3.5" hidden="1" customHeight="1" outlineLevel="1" x14ac:dyDescent="0.15">
      <c r="A343" s="427" t="s">
        <v>296</v>
      </c>
      <c r="B343" s="427" t="s">
        <v>737</v>
      </c>
      <c r="C343" s="427" t="s">
        <v>180</v>
      </c>
      <c r="D343" s="427" t="s">
        <v>202</v>
      </c>
      <c r="E343" s="428">
        <v>4</v>
      </c>
      <c r="F343" s="428">
        <v>1</v>
      </c>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3.5" hidden="1" customHeight="1" outlineLevel="1" x14ac:dyDescent="0.15">
      <c r="A344" s="427" t="s">
        <v>297</v>
      </c>
      <c r="B344" s="427" t="s">
        <v>737</v>
      </c>
      <c r="C344" s="427" t="s">
        <v>180</v>
      </c>
      <c r="D344" s="427" t="s">
        <v>202</v>
      </c>
      <c r="E344" s="428">
        <v>4</v>
      </c>
      <c r="F344" s="428">
        <v>1</v>
      </c>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3.5" hidden="1" customHeight="1" outlineLevel="1" x14ac:dyDescent="0.15">
      <c r="A345" s="427" t="s">
        <v>298</v>
      </c>
      <c r="B345" s="427" t="s">
        <v>737</v>
      </c>
      <c r="C345" s="427" t="s">
        <v>180</v>
      </c>
      <c r="D345" s="427" t="s">
        <v>202</v>
      </c>
      <c r="E345" s="428">
        <v>4</v>
      </c>
      <c r="F345" s="428">
        <v>1</v>
      </c>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3.5" hidden="1" customHeight="1" outlineLevel="1" x14ac:dyDescent="0.15">
      <c r="A346" s="427" t="s">
        <v>299</v>
      </c>
      <c r="B346" s="427" t="s">
        <v>737</v>
      </c>
      <c r="C346" s="427" t="s">
        <v>181</v>
      </c>
      <c r="D346" s="427" t="s">
        <v>202</v>
      </c>
      <c r="E346" s="428">
        <v>4</v>
      </c>
      <c r="F346" s="428">
        <v>2</v>
      </c>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3.5" hidden="1" customHeight="1" outlineLevel="1" x14ac:dyDescent="0.15">
      <c r="A347" s="427" t="s">
        <v>300</v>
      </c>
      <c r="B347" s="427" t="s">
        <v>737</v>
      </c>
      <c r="C347" s="427" t="s">
        <v>181</v>
      </c>
      <c r="D347" s="427" t="s">
        <v>202</v>
      </c>
      <c r="E347" s="428">
        <v>4</v>
      </c>
      <c r="F347" s="428">
        <v>2</v>
      </c>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3.5" hidden="1" customHeight="1" outlineLevel="1" x14ac:dyDescent="0.15">
      <c r="A348" s="427" t="s">
        <v>301</v>
      </c>
      <c r="B348" s="427" t="s">
        <v>737</v>
      </c>
      <c r="C348" s="427" t="s">
        <v>97</v>
      </c>
      <c r="D348" s="427" t="s">
        <v>202</v>
      </c>
      <c r="E348" s="428">
        <v>4</v>
      </c>
      <c r="F348" s="428">
        <v>4</v>
      </c>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3.5" hidden="1" customHeight="1" outlineLevel="1" x14ac:dyDescent="0.15">
      <c r="A349" s="427" t="s">
        <v>303</v>
      </c>
      <c r="B349" s="427" t="s">
        <v>737</v>
      </c>
      <c r="C349" s="427" t="s">
        <v>97</v>
      </c>
      <c r="D349" s="427" t="s">
        <v>202</v>
      </c>
      <c r="E349" s="428">
        <v>4</v>
      </c>
      <c r="F349" s="428">
        <v>4</v>
      </c>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3.5" hidden="1" customHeight="1" outlineLevel="1" x14ac:dyDescent="0.15">
      <c r="A350" s="427" t="s">
        <v>302</v>
      </c>
      <c r="B350" s="427" t="s">
        <v>737</v>
      </c>
      <c r="C350" s="427" t="s">
        <v>97</v>
      </c>
      <c r="D350" s="427" t="s">
        <v>202</v>
      </c>
      <c r="E350" s="428">
        <v>4</v>
      </c>
      <c r="F350" s="428">
        <v>4</v>
      </c>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3.5" hidden="1" customHeight="1" outlineLevel="1" x14ac:dyDescent="0.15">
      <c r="A351" s="427" t="s">
        <v>470</v>
      </c>
      <c r="B351" s="427" t="s">
        <v>737</v>
      </c>
      <c r="C351" s="427" t="s">
        <v>98</v>
      </c>
      <c r="D351" s="427" t="s">
        <v>202</v>
      </c>
      <c r="E351" s="428">
        <v>4</v>
      </c>
      <c r="F351" s="428">
        <v>5</v>
      </c>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3.5" hidden="1" customHeight="1" outlineLevel="1" x14ac:dyDescent="0.15">
      <c r="A352" s="427" t="s">
        <v>304</v>
      </c>
      <c r="B352" s="427" t="s">
        <v>737</v>
      </c>
      <c r="C352" s="427" t="s">
        <v>99</v>
      </c>
      <c r="D352" s="427" t="s">
        <v>202</v>
      </c>
      <c r="E352" s="428">
        <v>4</v>
      </c>
      <c r="F352" s="428">
        <v>6</v>
      </c>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3.5" hidden="1" customHeight="1" outlineLevel="1" x14ac:dyDescent="0.15">
      <c r="A353" s="427" t="s">
        <v>309</v>
      </c>
      <c r="B353" s="427" t="s">
        <v>737</v>
      </c>
      <c r="C353" s="427" t="s">
        <v>101</v>
      </c>
      <c r="D353" s="427" t="s">
        <v>202</v>
      </c>
      <c r="E353" s="428">
        <v>4</v>
      </c>
      <c r="F353" s="428">
        <v>8</v>
      </c>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3.5" hidden="1" customHeight="1" outlineLevel="1" x14ac:dyDescent="0.15">
      <c r="A354" s="427" t="s">
        <v>312</v>
      </c>
      <c r="B354" s="427" t="s">
        <v>737</v>
      </c>
      <c r="C354" s="427" t="s">
        <v>101</v>
      </c>
      <c r="D354" s="427" t="s">
        <v>202</v>
      </c>
      <c r="E354" s="428">
        <v>4</v>
      </c>
      <c r="F354" s="428">
        <v>8</v>
      </c>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3.5" hidden="1" customHeight="1" outlineLevel="1" x14ac:dyDescent="0.15">
      <c r="A355" s="427" t="s">
        <v>307</v>
      </c>
      <c r="B355" s="427" t="s">
        <v>737</v>
      </c>
      <c r="C355" s="427" t="s">
        <v>101</v>
      </c>
      <c r="D355" s="427" t="s">
        <v>202</v>
      </c>
      <c r="E355" s="428">
        <v>4</v>
      </c>
      <c r="F355" s="428">
        <v>8</v>
      </c>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3.5" hidden="1" customHeight="1" outlineLevel="1" x14ac:dyDescent="0.15">
      <c r="A356" s="427" t="s">
        <v>305</v>
      </c>
      <c r="B356" s="427" t="s">
        <v>737</v>
      </c>
      <c r="C356" s="427" t="s">
        <v>101</v>
      </c>
      <c r="D356" s="427" t="s">
        <v>202</v>
      </c>
      <c r="E356" s="428">
        <v>4</v>
      </c>
      <c r="F356" s="428">
        <v>8</v>
      </c>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3.5" hidden="1" customHeight="1" outlineLevel="1" x14ac:dyDescent="0.15">
      <c r="A357" s="427" t="s">
        <v>311</v>
      </c>
      <c r="B357" s="427" t="s">
        <v>737</v>
      </c>
      <c r="C357" s="427" t="s">
        <v>101</v>
      </c>
      <c r="D357" s="427" t="s">
        <v>202</v>
      </c>
      <c r="E357" s="428">
        <v>4</v>
      </c>
      <c r="F357" s="428">
        <v>8</v>
      </c>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3.5" hidden="1" customHeight="1" outlineLevel="1" x14ac:dyDescent="0.15">
      <c r="A358" s="427" t="s">
        <v>308</v>
      </c>
      <c r="B358" s="427" t="s">
        <v>737</v>
      </c>
      <c r="C358" s="427" t="s">
        <v>101</v>
      </c>
      <c r="D358" s="427" t="s">
        <v>202</v>
      </c>
      <c r="E358" s="428">
        <v>4</v>
      </c>
      <c r="F358" s="428">
        <v>8</v>
      </c>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3.5" hidden="1" customHeight="1" outlineLevel="1" x14ac:dyDescent="0.15">
      <c r="A359" s="427" t="s">
        <v>310</v>
      </c>
      <c r="B359" s="427" t="s">
        <v>737</v>
      </c>
      <c r="C359" s="427" t="s">
        <v>101</v>
      </c>
      <c r="D359" s="427" t="s">
        <v>202</v>
      </c>
      <c r="E359" s="428">
        <v>4</v>
      </c>
      <c r="F359" s="428">
        <v>8</v>
      </c>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3.5" hidden="1" customHeight="1" outlineLevel="1" x14ac:dyDescent="0.15">
      <c r="A360" s="427" t="s">
        <v>306</v>
      </c>
      <c r="B360" s="427" t="s">
        <v>737</v>
      </c>
      <c r="C360" s="427" t="s">
        <v>101</v>
      </c>
      <c r="D360" s="427" t="s">
        <v>202</v>
      </c>
      <c r="E360" s="428">
        <v>4</v>
      </c>
      <c r="F360" s="428">
        <v>8</v>
      </c>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3.5" hidden="1" customHeight="1" outlineLevel="1" x14ac:dyDescent="0.15">
      <c r="A361" s="427" t="s">
        <v>314</v>
      </c>
      <c r="B361" s="427" t="s">
        <v>737</v>
      </c>
      <c r="C361" s="427" t="s">
        <v>102</v>
      </c>
      <c r="D361" s="427" t="s">
        <v>202</v>
      </c>
      <c r="E361" s="428">
        <v>4</v>
      </c>
      <c r="F361" s="428">
        <v>9</v>
      </c>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3.5" hidden="1" customHeight="1" outlineLevel="1" x14ac:dyDescent="0.15">
      <c r="A362" s="427" t="s">
        <v>315</v>
      </c>
      <c r="B362" s="427" t="s">
        <v>737</v>
      </c>
      <c r="C362" s="427" t="s">
        <v>102</v>
      </c>
      <c r="D362" s="427" t="s">
        <v>202</v>
      </c>
      <c r="E362" s="428">
        <v>4</v>
      </c>
      <c r="F362" s="428">
        <v>9</v>
      </c>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3.5" hidden="1" customHeight="1" outlineLevel="1" x14ac:dyDescent="0.15">
      <c r="A363" s="427" t="s">
        <v>317</v>
      </c>
      <c r="B363" s="427" t="s">
        <v>737</v>
      </c>
      <c r="C363" s="427" t="s">
        <v>102</v>
      </c>
      <c r="D363" s="427" t="s">
        <v>202</v>
      </c>
      <c r="E363" s="428">
        <v>4</v>
      </c>
      <c r="F363" s="428">
        <v>9</v>
      </c>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3.5" hidden="1" customHeight="1" outlineLevel="1" x14ac:dyDescent="0.15">
      <c r="A364" s="427" t="s">
        <v>316</v>
      </c>
      <c r="B364" s="427" t="s">
        <v>737</v>
      </c>
      <c r="C364" s="427" t="s">
        <v>102</v>
      </c>
      <c r="D364" s="427" t="s">
        <v>202</v>
      </c>
      <c r="E364" s="428">
        <v>4</v>
      </c>
      <c r="F364" s="428">
        <v>9</v>
      </c>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3.5" hidden="1" customHeight="1" outlineLevel="1" x14ac:dyDescent="0.15">
      <c r="A365" s="427" t="s">
        <v>318</v>
      </c>
      <c r="B365" s="427" t="s">
        <v>737</v>
      </c>
      <c r="C365" s="427" t="s">
        <v>102</v>
      </c>
      <c r="D365" s="427" t="s">
        <v>202</v>
      </c>
      <c r="E365" s="428">
        <v>4</v>
      </c>
      <c r="F365" s="428">
        <v>9</v>
      </c>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3.5" hidden="1" customHeight="1" outlineLevel="1" x14ac:dyDescent="0.15">
      <c r="A366" s="427" t="s">
        <v>319</v>
      </c>
      <c r="B366" s="427" t="s">
        <v>737</v>
      </c>
      <c r="C366" s="427" t="s">
        <v>102</v>
      </c>
      <c r="D366" s="427" t="s">
        <v>202</v>
      </c>
      <c r="E366" s="428">
        <v>4</v>
      </c>
      <c r="F366" s="428">
        <v>9</v>
      </c>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3.5" hidden="1" customHeight="1" outlineLevel="1" x14ac:dyDescent="0.15">
      <c r="A367" s="427" t="s">
        <v>313</v>
      </c>
      <c r="B367" s="427" t="s">
        <v>737</v>
      </c>
      <c r="C367" s="427" t="s">
        <v>102</v>
      </c>
      <c r="D367" s="427" t="s">
        <v>202</v>
      </c>
      <c r="E367" s="428">
        <v>4</v>
      </c>
      <c r="F367" s="428">
        <v>9</v>
      </c>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3.5" hidden="1" customHeight="1" outlineLevel="1" x14ac:dyDescent="0.15">
      <c r="A368" s="427" t="s">
        <v>320</v>
      </c>
      <c r="B368" s="427" t="s">
        <v>737</v>
      </c>
      <c r="C368" s="427" t="s">
        <v>102</v>
      </c>
      <c r="D368" s="427" t="s">
        <v>202</v>
      </c>
      <c r="E368" s="428">
        <v>4</v>
      </c>
      <c r="F368" s="428">
        <v>9</v>
      </c>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3.5" hidden="1" customHeight="1" outlineLevel="1" x14ac:dyDescent="0.15">
      <c r="A369" s="427" t="s">
        <v>321</v>
      </c>
      <c r="B369" s="427" t="s">
        <v>737</v>
      </c>
      <c r="C369" s="427" t="s">
        <v>103</v>
      </c>
      <c r="D369" s="427" t="s">
        <v>202</v>
      </c>
      <c r="E369" s="428">
        <v>4</v>
      </c>
      <c r="F369" s="428">
        <v>10</v>
      </c>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3.5" hidden="1" customHeight="1" outlineLevel="1" x14ac:dyDescent="0.15">
      <c r="A370" s="427" t="s">
        <v>324</v>
      </c>
      <c r="B370" s="427" t="s">
        <v>737</v>
      </c>
      <c r="C370" s="427" t="s">
        <v>103</v>
      </c>
      <c r="D370" s="427" t="s">
        <v>202</v>
      </c>
      <c r="E370" s="428">
        <v>4</v>
      </c>
      <c r="F370" s="428">
        <v>10</v>
      </c>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3.5" hidden="1" customHeight="1" outlineLevel="1" x14ac:dyDescent="0.15">
      <c r="A371" s="427" t="s">
        <v>322</v>
      </c>
      <c r="B371" s="427" t="s">
        <v>737</v>
      </c>
      <c r="C371" s="427" t="s">
        <v>103</v>
      </c>
      <c r="D371" s="427" t="s">
        <v>202</v>
      </c>
      <c r="E371" s="428">
        <v>4</v>
      </c>
      <c r="F371" s="428">
        <v>10</v>
      </c>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3.5" hidden="1" customHeight="1" outlineLevel="1" x14ac:dyDescent="0.15">
      <c r="A372" s="427" t="s">
        <v>323</v>
      </c>
      <c r="B372" s="427" t="s">
        <v>737</v>
      </c>
      <c r="C372" s="427" t="s">
        <v>103</v>
      </c>
      <c r="D372" s="427" t="s">
        <v>202</v>
      </c>
      <c r="E372" s="428">
        <v>4</v>
      </c>
      <c r="F372" s="428">
        <v>10</v>
      </c>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3.5" hidden="1" customHeight="1" outlineLevel="1" x14ac:dyDescent="0.15">
      <c r="A373" s="427" t="s">
        <v>330</v>
      </c>
      <c r="B373" s="427" t="s">
        <v>737</v>
      </c>
      <c r="C373" s="427" t="s">
        <v>104</v>
      </c>
      <c r="D373" s="427" t="s">
        <v>202</v>
      </c>
      <c r="E373" s="428">
        <v>4</v>
      </c>
      <c r="F373" s="428">
        <v>11</v>
      </c>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3.5" hidden="1" customHeight="1" outlineLevel="1" x14ac:dyDescent="0.15">
      <c r="A374" s="427" t="s">
        <v>325</v>
      </c>
      <c r="B374" s="427" t="s">
        <v>737</v>
      </c>
      <c r="C374" s="427" t="s">
        <v>104</v>
      </c>
      <c r="D374" s="427" t="s">
        <v>202</v>
      </c>
      <c r="E374" s="428">
        <v>4</v>
      </c>
      <c r="F374" s="428">
        <v>11</v>
      </c>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3.5" hidden="1" customHeight="1" outlineLevel="1" x14ac:dyDescent="0.15">
      <c r="A375" s="427" t="s">
        <v>329</v>
      </c>
      <c r="B375" s="427" t="s">
        <v>737</v>
      </c>
      <c r="C375" s="427" t="s">
        <v>104</v>
      </c>
      <c r="D375" s="427" t="s">
        <v>202</v>
      </c>
      <c r="E375" s="428">
        <v>4</v>
      </c>
      <c r="F375" s="428">
        <v>11</v>
      </c>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3.5" hidden="1" customHeight="1" outlineLevel="1" x14ac:dyDescent="0.15">
      <c r="A376" s="427" t="s">
        <v>327</v>
      </c>
      <c r="B376" s="427" t="s">
        <v>737</v>
      </c>
      <c r="C376" s="427" t="s">
        <v>104</v>
      </c>
      <c r="D376" s="427" t="s">
        <v>202</v>
      </c>
      <c r="E376" s="428">
        <v>4</v>
      </c>
      <c r="F376" s="428">
        <v>11</v>
      </c>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3.5" hidden="1" customHeight="1" outlineLevel="1" x14ac:dyDescent="0.15">
      <c r="A377" s="427" t="s">
        <v>326</v>
      </c>
      <c r="B377" s="427" t="s">
        <v>737</v>
      </c>
      <c r="C377" s="427" t="s">
        <v>104</v>
      </c>
      <c r="D377" s="427" t="s">
        <v>202</v>
      </c>
      <c r="E377" s="428">
        <v>4</v>
      </c>
      <c r="F377" s="428">
        <v>11</v>
      </c>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3.5" hidden="1" customHeight="1" outlineLevel="1" x14ac:dyDescent="0.15">
      <c r="A378" s="427" t="s">
        <v>328</v>
      </c>
      <c r="B378" s="427" t="s">
        <v>737</v>
      </c>
      <c r="C378" s="427" t="s">
        <v>104</v>
      </c>
      <c r="D378" s="427" t="s">
        <v>202</v>
      </c>
      <c r="E378" s="428">
        <v>4</v>
      </c>
      <c r="F378" s="428">
        <v>11</v>
      </c>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3.5" hidden="1" customHeight="1" outlineLevel="1" x14ac:dyDescent="0.15">
      <c r="A379" s="427" t="s">
        <v>490</v>
      </c>
      <c r="B379" s="427" t="s">
        <v>737</v>
      </c>
      <c r="C379" s="427" t="s">
        <v>104</v>
      </c>
      <c r="D379" s="427" t="s">
        <v>202</v>
      </c>
      <c r="E379" s="428">
        <v>4</v>
      </c>
      <c r="F379" s="428">
        <v>11</v>
      </c>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3.5" hidden="1" customHeight="1" outlineLevel="1" x14ac:dyDescent="0.15">
      <c r="A380" s="427" t="s">
        <v>519</v>
      </c>
      <c r="B380" s="427" t="s">
        <v>737</v>
      </c>
      <c r="C380" s="427" t="s">
        <v>110</v>
      </c>
      <c r="D380" s="427" t="s">
        <v>202</v>
      </c>
      <c r="E380" s="428">
        <v>4</v>
      </c>
      <c r="F380" s="428">
        <v>12</v>
      </c>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3.5" hidden="1" customHeight="1" outlineLevel="1" x14ac:dyDescent="0.15">
      <c r="A381" s="427" t="s">
        <v>520</v>
      </c>
      <c r="B381" s="427" t="s">
        <v>737</v>
      </c>
      <c r="C381" s="427" t="s">
        <v>110</v>
      </c>
      <c r="D381" s="427" t="s">
        <v>202</v>
      </c>
      <c r="E381" s="428">
        <v>4</v>
      </c>
      <c r="F381" s="428">
        <v>12</v>
      </c>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3.5" hidden="1" customHeight="1" outlineLevel="1" x14ac:dyDescent="0.15">
      <c r="A382" s="427" t="s">
        <v>521</v>
      </c>
      <c r="B382" s="427" t="s">
        <v>737</v>
      </c>
      <c r="C382" s="427" t="s">
        <v>110</v>
      </c>
      <c r="D382" s="427" t="s">
        <v>202</v>
      </c>
      <c r="E382" s="428">
        <v>4</v>
      </c>
      <c r="F382" s="428">
        <v>12</v>
      </c>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3.5" hidden="1" customHeight="1" outlineLevel="1" x14ac:dyDescent="0.15">
      <c r="A383" s="427" t="s">
        <v>332</v>
      </c>
      <c r="B383" s="427" t="s">
        <v>737</v>
      </c>
      <c r="C383" s="427" t="s">
        <v>110</v>
      </c>
      <c r="D383" s="427" t="s">
        <v>202</v>
      </c>
      <c r="E383" s="428">
        <v>4</v>
      </c>
      <c r="F383" s="428">
        <v>12</v>
      </c>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3.5" hidden="1" customHeight="1" outlineLevel="1" x14ac:dyDescent="0.15">
      <c r="A384" s="427" t="s">
        <v>516</v>
      </c>
      <c r="B384" s="427" t="s">
        <v>737</v>
      </c>
      <c r="C384" s="427" t="s">
        <v>110</v>
      </c>
      <c r="D384" s="427" t="s">
        <v>202</v>
      </c>
      <c r="E384" s="428">
        <v>4</v>
      </c>
      <c r="F384" s="428">
        <v>12</v>
      </c>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3.5" hidden="1" customHeight="1" outlineLevel="1" x14ac:dyDescent="0.15">
      <c r="A385" s="427" t="s">
        <v>331</v>
      </c>
      <c r="B385" s="427" t="s">
        <v>737</v>
      </c>
      <c r="C385" s="427" t="s">
        <v>110</v>
      </c>
      <c r="D385" s="427" t="s">
        <v>202</v>
      </c>
      <c r="E385" s="428">
        <v>4</v>
      </c>
      <c r="F385" s="428">
        <v>12</v>
      </c>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3.5" hidden="1" customHeight="1" outlineLevel="1" x14ac:dyDescent="0.15">
      <c r="A386" s="427" t="s">
        <v>333</v>
      </c>
      <c r="B386" s="427" t="s">
        <v>737</v>
      </c>
      <c r="C386" s="427" t="s">
        <v>110</v>
      </c>
      <c r="D386" s="427" t="s">
        <v>202</v>
      </c>
      <c r="E386" s="428">
        <v>4</v>
      </c>
      <c r="F386" s="428">
        <v>12</v>
      </c>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3.5" hidden="1" customHeight="1" outlineLevel="1" x14ac:dyDescent="0.15">
      <c r="A387" s="427" t="s">
        <v>523</v>
      </c>
      <c r="B387" s="427" t="s">
        <v>737</v>
      </c>
      <c r="C387" s="427" t="s">
        <v>110</v>
      </c>
      <c r="D387" s="427" t="s">
        <v>202</v>
      </c>
      <c r="E387" s="428">
        <v>4</v>
      </c>
      <c r="F387" s="428">
        <v>12</v>
      </c>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3.5" hidden="1" customHeight="1" outlineLevel="1" x14ac:dyDescent="0.15">
      <c r="A388" s="427" t="s">
        <v>338</v>
      </c>
      <c r="B388" s="427" t="s">
        <v>737</v>
      </c>
      <c r="C388" s="427" t="s">
        <v>182</v>
      </c>
      <c r="D388" s="427" t="s">
        <v>202</v>
      </c>
      <c r="E388" s="428">
        <v>4</v>
      </c>
      <c r="F388" s="428">
        <v>13</v>
      </c>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3.5" hidden="1" customHeight="1" outlineLevel="1" x14ac:dyDescent="0.15">
      <c r="A389" s="427" t="s">
        <v>1102</v>
      </c>
      <c r="B389" s="427" t="s">
        <v>737</v>
      </c>
      <c r="C389" s="427" t="s">
        <v>182</v>
      </c>
      <c r="D389" s="427" t="s">
        <v>202</v>
      </c>
      <c r="E389" s="428">
        <v>4</v>
      </c>
      <c r="F389" s="428">
        <v>13</v>
      </c>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3.5" hidden="1" customHeight="1" outlineLevel="1" x14ac:dyDescent="0.15">
      <c r="A390" s="427" t="s">
        <v>337</v>
      </c>
      <c r="B390" s="427" t="s">
        <v>737</v>
      </c>
      <c r="C390" s="427" t="s">
        <v>182</v>
      </c>
      <c r="D390" s="427" t="s">
        <v>202</v>
      </c>
      <c r="E390" s="428">
        <v>4</v>
      </c>
      <c r="F390" s="428">
        <v>13</v>
      </c>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3.5" hidden="1" customHeight="1" outlineLevel="1" x14ac:dyDescent="0.15">
      <c r="A391" s="427" t="s">
        <v>339</v>
      </c>
      <c r="B391" s="427" t="s">
        <v>1112</v>
      </c>
      <c r="C391" s="427" t="s">
        <v>182</v>
      </c>
      <c r="D391" s="427" t="s">
        <v>202</v>
      </c>
      <c r="E391" s="428">
        <v>4</v>
      </c>
      <c r="F391" s="428">
        <v>13</v>
      </c>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3.5" hidden="1" customHeight="1" outlineLevel="1" x14ac:dyDescent="0.15">
      <c r="A392" s="427" t="s">
        <v>336</v>
      </c>
      <c r="B392" s="427" t="s">
        <v>737</v>
      </c>
      <c r="C392" s="427" t="s">
        <v>182</v>
      </c>
      <c r="D392" s="427" t="s">
        <v>202</v>
      </c>
      <c r="E392" s="428">
        <v>4</v>
      </c>
      <c r="F392" s="428">
        <v>13</v>
      </c>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3.5" hidden="1" customHeight="1" outlineLevel="1" x14ac:dyDescent="0.15">
      <c r="A393" s="427" t="s">
        <v>340</v>
      </c>
      <c r="B393" s="427" t="s">
        <v>737</v>
      </c>
      <c r="C393" s="427" t="s">
        <v>182</v>
      </c>
      <c r="D393" s="427" t="s">
        <v>202</v>
      </c>
      <c r="E393" s="428">
        <v>4</v>
      </c>
      <c r="F393" s="428">
        <v>13</v>
      </c>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3.5" hidden="1" customHeight="1" outlineLevel="1" x14ac:dyDescent="0.15">
      <c r="A394" s="427" t="s">
        <v>334</v>
      </c>
      <c r="B394" s="427" t="s">
        <v>737</v>
      </c>
      <c r="C394" s="427" t="s">
        <v>182</v>
      </c>
      <c r="D394" s="427" t="s">
        <v>202</v>
      </c>
      <c r="E394" s="428">
        <v>4</v>
      </c>
      <c r="F394" s="428">
        <v>13</v>
      </c>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3.5" hidden="1" customHeight="1" outlineLevel="1" x14ac:dyDescent="0.15">
      <c r="A395" s="427" t="s">
        <v>955</v>
      </c>
      <c r="B395" s="427" t="s">
        <v>737</v>
      </c>
      <c r="C395" s="427" t="s">
        <v>182</v>
      </c>
      <c r="D395" s="427" t="s">
        <v>202</v>
      </c>
      <c r="E395" s="428">
        <v>4</v>
      </c>
      <c r="F395" s="428">
        <v>13</v>
      </c>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3.5" hidden="1" customHeight="1" outlineLevel="1" x14ac:dyDescent="0.15">
      <c r="A396" s="427" t="s">
        <v>335</v>
      </c>
      <c r="B396" s="427" t="s">
        <v>737</v>
      </c>
      <c r="C396" s="427" t="s">
        <v>182</v>
      </c>
      <c r="D396" s="427" t="s">
        <v>202</v>
      </c>
      <c r="E396" s="428">
        <v>4</v>
      </c>
      <c r="F396" s="428">
        <v>13</v>
      </c>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3.5" hidden="1" customHeight="1" outlineLevel="1" x14ac:dyDescent="0.15">
      <c r="A397" s="427" t="s">
        <v>341</v>
      </c>
      <c r="B397" s="427" t="s">
        <v>737</v>
      </c>
      <c r="C397" s="427" t="s">
        <v>111</v>
      </c>
      <c r="D397" s="427" t="s">
        <v>202</v>
      </c>
      <c r="E397" s="428">
        <v>4</v>
      </c>
      <c r="F397" s="428">
        <v>14</v>
      </c>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3.5" hidden="1" customHeight="1" outlineLevel="1" x14ac:dyDescent="0.15">
      <c r="A398" s="427" t="s">
        <v>344</v>
      </c>
      <c r="B398" s="427" t="s">
        <v>737</v>
      </c>
      <c r="C398" s="427" t="s">
        <v>111</v>
      </c>
      <c r="D398" s="427" t="s">
        <v>202</v>
      </c>
      <c r="E398" s="428">
        <v>4</v>
      </c>
      <c r="F398" s="428">
        <v>14</v>
      </c>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3.5" hidden="1" customHeight="1" outlineLevel="1" x14ac:dyDescent="0.15">
      <c r="A399" s="427" t="s">
        <v>346</v>
      </c>
      <c r="B399" s="427" t="s">
        <v>737</v>
      </c>
      <c r="C399" s="427" t="s">
        <v>111</v>
      </c>
      <c r="D399" s="427" t="s">
        <v>202</v>
      </c>
      <c r="E399" s="428">
        <v>4</v>
      </c>
      <c r="F399" s="428">
        <v>14</v>
      </c>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3.5" hidden="1" customHeight="1" outlineLevel="1" x14ac:dyDescent="0.15">
      <c r="A400" s="427" t="s">
        <v>345</v>
      </c>
      <c r="B400" s="427" t="s">
        <v>737</v>
      </c>
      <c r="C400" s="427" t="s">
        <v>111</v>
      </c>
      <c r="D400" s="427" t="s">
        <v>202</v>
      </c>
      <c r="E400" s="428">
        <v>4</v>
      </c>
      <c r="F400" s="428">
        <v>14</v>
      </c>
    </row>
    <row r="401" spans="1:6" ht="13.5" hidden="1" customHeight="1" outlineLevel="1" x14ac:dyDescent="0.15">
      <c r="A401" s="427" t="s">
        <v>343</v>
      </c>
      <c r="B401" s="427" t="s">
        <v>737</v>
      </c>
      <c r="C401" s="427" t="s">
        <v>111</v>
      </c>
      <c r="D401" s="427" t="s">
        <v>202</v>
      </c>
      <c r="E401" s="428">
        <v>4</v>
      </c>
      <c r="F401" s="428">
        <v>14</v>
      </c>
    </row>
    <row r="402" spans="1:6" ht="13.5" hidden="1" customHeight="1" outlineLevel="1" x14ac:dyDescent="0.15">
      <c r="A402" s="427" t="s">
        <v>342</v>
      </c>
      <c r="B402" s="427" t="s">
        <v>737</v>
      </c>
      <c r="C402" s="427" t="s">
        <v>111</v>
      </c>
      <c r="D402" s="427" t="s">
        <v>202</v>
      </c>
      <c r="E402" s="428">
        <v>4</v>
      </c>
      <c r="F402" s="428">
        <v>14</v>
      </c>
    </row>
    <row r="403" spans="1:6" ht="13.5" hidden="1" customHeight="1" outlineLevel="1" x14ac:dyDescent="0.15">
      <c r="A403" s="427" t="s">
        <v>349</v>
      </c>
      <c r="B403" s="427" t="s">
        <v>737</v>
      </c>
      <c r="C403" s="427" t="s">
        <v>112</v>
      </c>
      <c r="D403" s="427" t="s">
        <v>202</v>
      </c>
      <c r="E403" s="428">
        <v>4</v>
      </c>
      <c r="F403" s="428">
        <v>15</v>
      </c>
    </row>
    <row r="404" spans="1:6" ht="13.5" hidden="1" customHeight="1" outlineLevel="1" x14ac:dyDescent="0.15">
      <c r="A404" s="427" t="s">
        <v>348</v>
      </c>
      <c r="B404" s="427" t="s">
        <v>737</v>
      </c>
      <c r="C404" s="427" t="s">
        <v>112</v>
      </c>
      <c r="D404" s="427" t="s">
        <v>202</v>
      </c>
      <c r="E404" s="428">
        <v>4</v>
      </c>
      <c r="F404" s="428">
        <v>15</v>
      </c>
    </row>
    <row r="405" spans="1:6" ht="13.5" hidden="1" customHeight="1" outlineLevel="1" x14ac:dyDescent="0.15">
      <c r="A405" s="427" t="s">
        <v>350</v>
      </c>
      <c r="B405" s="427" t="s">
        <v>737</v>
      </c>
      <c r="C405" s="427" t="s">
        <v>112</v>
      </c>
      <c r="D405" s="427" t="s">
        <v>202</v>
      </c>
      <c r="E405" s="428">
        <v>4</v>
      </c>
      <c r="F405" s="428">
        <v>15</v>
      </c>
    </row>
    <row r="406" spans="1:6" ht="13.5" hidden="1" customHeight="1" outlineLevel="1" x14ac:dyDescent="0.15">
      <c r="A406" s="427" t="s">
        <v>347</v>
      </c>
      <c r="B406" s="427" t="s">
        <v>737</v>
      </c>
      <c r="C406" s="427" t="s">
        <v>112</v>
      </c>
      <c r="D406" s="427" t="s">
        <v>202</v>
      </c>
      <c r="E406" s="428">
        <v>4</v>
      </c>
      <c r="F406" s="428">
        <v>15</v>
      </c>
    </row>
    <row r="407" spans="1:6" ht="13.5" hidden="1" customHeight="1" outlineLevel="1" x14ac:dyDescent="0.15">
      <c r="A407" s="427" t="s">
        <v>351</v>
      </c>
      <c r="B407" s="427" t="s">
        <v>737</v>
      </c>
      <c r="C407" s="427" t="s">
        <v>113</v>
      </c>
      <c r="D407" s="427" t="s">
        <v>202</v>
      </c>
      <c r="E407" s="428">
        <v>4</v>
      </c>
      <c r="F407" s="428">
        <v>16</v>
      </c>
    </row>
    <row r="408" spans="1:6" ht="13.5" hidden="1" customHeight="1" outlineLevel="1" x14ac:dyDescent="0.15">
      <c r="A408" s="427" t="s">
        <v>352</v>
      </c>
      <c r="B408" s="427" t="s">
        <v>737</v>
      </c>
      <c r="C408" s="427" t="s">
        <v>114</v>
      </c>
      <c r="D408" s="427" t="s">
        <v>202</v>
      </c>
      <c r="E408" s="428">
        <v>4</v>
      </c>
      <c r="F408" s="428">
        <v>17</v>
      </c>
    </row>
    <row r="409" spans="1:6" ht="13.5" hidden="1" customHeight="1" outlineLevel="1" x14ac:dyDescent="0.15">
      <c r="A409" s="427" t="s">
        <v>353</v>
      </c>
      <c r="B409" s="427" t="s">
        <v>737</v>
      </c>
      <c r="C409" s="427" t="s">
        <v>114</v>
      </c>
      <c r="D409" s="427" t="s">
        <v>202</v>
      </c>
      <c r="E409" s="428">
        <v>4</v>
      </c>
      <c r="F409" s="428">
        <v>17</v>
      </c>
    </row>
    <row r="410" spans="1:6" ht="13.5" hidden="1" customHeight="1" outlineLevel="1" x14ac:dyDescent="0.15">
      <c r="A410" s="427" t="s">
        <v>355</v>
      </c>
      <c r="B410" s="427" t="s">
        <v>737</v>
      </c>
      <c r="C410" s="427" t="s">
        <v>114</v>
      </c>
      <c r="D410" s="427" t="s">
        <v>202</v>
      </c>
      <c r="E410" s="428">
        <v>4</v>
      </c>
      <c r="F410" s="428">
        <v>17</v>
      </c>
    </row>
    <row r="411" spans="1:6" ht="13.5" hidden="1" customHeight="1" outlineLevel="1" x14ac:dyDescent="0.15">
      <c r="A411" s="427" t="s">
        <v>525</v>
      </c>
      <c r="B411" s="427" t="s">
        <v>737</v>
      </c>
      <c r="C411" s="427" t="s">
        <v>114</v>
      </c>
      <c r="D411" s="427" t="s">
        <v>202</v>
      </c>
      <c r="E411" s="428">
        <v>4</v>
      </c>
      <c r="F411" s="428">
        <v>17</v>
      </c>
    </row>
    <row r="412" spans="1:6" ht="13.5" hidden="1" customHeight="1" outlineLevel="1" x14ac:dyDescent="0.15">
      <c r="A412" s="427" t="s">
        <v>354</v>
      </c>
      <c r="B412" s="427" t="s">
        <v>737</v>
      </c>
      <c r="C412" s="427" t="s">
        <v>114</v>
      </c>
      <c r="D412" s="427" t="s">
        <v>202</v>
      </c>
      <c r="E412" s="428">
        <v>4</v>
      </c>
      <c r="F412" s="428">
        <v>17</v>
      </c>
    </row>
    <row r="413" spans="1:6" ht="13.5" hidden="1" customHeight="1" outlineLevel="1" x14ac:dyDescent="0.15">
      <c r="A413" s="427" t="s">
        <v>356</v>
      </c>
      <c r="B413" s="427" t="s">
        <v>737</v>
      </c>
      <c r="C413" s="427" t="s">
        <v>116</v>
      </c>
      <c r="D413" s="427" t="s">
        <v>202</v>
      </c>
      <c r="E413" s="428">
        <v>4</v>
      </c>
      <c r="F413" s="428">
        <v>19</v>
      </c>
    </row>
    <row r="414" spans="1:6" ht="13.5" hidden="1" customHeight="1" outlineLevel="1" x14ac:dyDescent="0.15">
      <c r="A414" s="427" t="s">
        <v>358</v>
      </c>
      <c r="B414" s="427" t="s">
        <v>737</v>
      </c>
      <c r="C414" s="427" t="s">
        <v>117</v>
      </c>
      <c r="D414" s="427" t="s">
        <v>202</v>
      </c>
      <c r="E414" s="428">
        <v>4</v>
      </c>
      <c r="F414" s="428">
        <v>20</v>
      </c>
    </row>
    <row r="415" spans="1:6" ht="13.5" hidden="1" customHeight="1" outlineLevel="1" x14ac:dyDescent="0.15">
      <c r="A415" s="427" t="s">
        <v>357</v>
      </c>
      <c r="B415" s="427" t="s">
        <v>737</v>
      </c>
      <c r="C415" s="427" t="s">
        <v>117</v>
      </c>
      <c r="D415" s="427" t="s">
        <v>202</v>
      </c>
      <c r="E415" s="428">
        <v>4</v>
      </c>
      <c r="F415" s="428">
        <v>20</v>
      </c>
    </row>
    <row r="416" spans="1:6" ht="13.5" hidden="1" customHeight="1" outlineLevel="1" x14ac:dyDescent="0.15">
      <c r="A416" s="427" t="s">
        <v>359</v>
      </c>
      <c r="B416" s="427" t="s">
        <v>737</v>
      </c>
      <c r="C416" s="427" t="s">
        <v>118</v>
      </c>
      <c r="D416" s="427" t="s">
        <v>202</v>
      </c>
      <c r="E416" s="428">
        <v>4</v>
      </c>
      <c r="F416" s="428">
        <v>21</v>
      </c>
    </row>
    <row r="417" spans="1:6" ht="13.5" hidden="1" customHeight="1" outlineLevel="1" x14ac:dyDescent="0.15">
      <c r="A417" s="427" t="s">
        <v>360</v>
      </c>
      <c r="B417" s="427" t="s">
        <v>737</v>
      </c>
      <c r="C417" s="427" t="s">
        <v>118</v>
      </c>
      <c r="D417" s="427" t="s">
        <v>202</v>
      </c>
      <c r="E417" s="428">
        <v>4</v>
      </c>
      <c r="F417" s="428">
        <v>21</v>
      </c>
    </row>
    <row r="418" spans="1:6" ht="13.5" hidden="1" customHeight="1" outlineLevel="1" x14ac:dyDescent="0.15">
      <c r="A418" s="427" t="s">
        <v>363</v>
      </c>
      <c r="B418" s="427" t="s">
        <v>737</v>
      </c>
      <c r="C418" s="427" t="s">
        <v>119</v>
      </c>
      <c r="D418" s="427" t="s">
        <v>202</v>
      </c>
      <c r="E418" s="428">
        <v>4</v>
      </c>
      <c r="F418" s="428">
        <v>22</v>
      </c>
    </row>
    <row r="419" spans="1:6" ht="13.5" hidden="1" customHeight="1" outlineLevel="1" x14ac:dyDescent="0.15">
      <c r="A419" s="427" t="s">
        <v>364</v>
      </c>
      <c r="B419" s="427" t="s">
        <v>737</v>
      </c>
      <c r="C419" s="427" t="s">
        <v>119</v>
      </c>
      <c r="D419" s="427" t="s">
        <v>202</v>
      </c>
      <c r="E419" s="428">
        <v>4</v>
      </c>
      <c r="F419" s="428">
        <v>22</v>
      </c>
    </row>
    <row r="420" spans="1:6" ht="13.5" hidden="1" customHeight="1" outlineLevel="1" x14ac:dyDescent="0.15">
      <c r="A420" s="427" t="s">
        <v>361</v>
      </c>
      <c r="B420" s="427" t="s">
        <v>737</v>
      </c>
      <c r="C420" s="427" t="s">
        <v>119</v>
      </c>
      <c r="D420" s="427" t="s">
        <v>202</v>
      </c>
      <c r="E420" s="428">
        <v>4</v>
      </c>
      <c r="F420" s="428">
        <v>22</v>
      </c>
    </row>
    <row r="421" spans="1:6" ht="13.5" hidden="1" customHeight="1" outlineLevel="1" x14ac:dyDescent="0.15">
      <c r="A421" s="427" t="s">
        <v>362</v>
      </c>
      <c r="B421" s="427" t="s">
        <v>737</v>
      </c>
      <c r="C421" s="427" t="s">
        <v>119</v>
      </c>
      <c r="D421" s="427" t="s">
        <v>202</v>
      </c>
      <c r="E421" s="428">
        <v>4</v>
      </c>
      <c r="F421" s="428">
        <v>22</v>
      </c>
    </row>
    <row r="422" spans="1:6" ht="13.5" hidden="1" customHeight="1" outlineLevel="1" x14ac:dyDescent="0.15">
      <c r="A422" s="427" t="s">
        <v>367</v>
      </c>
      <c r="B422" s="427" t="s">
        <v>737</v>
      </c>
      <c r="C422" s="427" t="s">
        <v>121</v>
      </c>
      <c r="D422" s="427" t="s">
        <v>202</v>
      </c>
      <c r="E422" s="428">
        <v>4</v>
      </c>
      <c r="F422" s="428">
        <v>24</v>
      </c>
    </row>
    <row r="423" spans="1:6" ht="13.5" hidden="1" customHeight="1" outlineLevel="1" x14ac:dyDescent="0.15">
      <c r="A423" s="427" t="s">
        <v>366</v>
      </c>
      <c r="B423" s="427" t="s">
        <v>737</v>
      </c>
      <c r="C423" s="427" t="s">
        <v>121</v>
      </c>
      <c r="D423" s="427" t="s">
        <v>202</v>
      </c>
      <c r="E423" s="428">
        <v>4</v>
      </c>
      <c r="F423" s="428">
        <v>24</v>
      </c>
    </row>
    <row r="424" spans="1:6" ht="13.5" hidden="1" customHeight="1" outlineLevel="1" x14ac:dyDescent="0.15">
      <c r="A424" s="427" t="s">
        <v>365</v>
      </c>
      <c r="B424" s="427" t="s">
        <v>737</v>
      </c>
      <c r="C424" s="427" t="s">
        <v>121</v>
      </c>
      <c r="D424" s="427" t="s">
        <v>202</v>
      </c>
      <c r="E424" s="428">
        <v>4</v>
      </c>
      <c r="F424" s="428">
        <v>24</v>
      </c>
    </row>
    <row r="425" spans="1:6" ht="13.5" hidden="1" customHeight="1" outlineLevel="1" x14ac:dyDescent="0.15">
      <c r="A425" s="427" t="s">
        <v>372</v>
      </c>
      <c r="B425" s="427" t="s">
        <v>737</v>
      </c>
      <c r="C425" s="427" t="s">
        <v>122</v>
      </c>
      <c r="D425" s="427" t="s">
        <v>202</v>
      </c>
      <c r="E425" s="428">
        <v>4</v>
      </c>
      <c r="F425" s="428">
        <v>25</v>
      </c>
    </row>
    <row r="426" spans="1:6" ht="13.5" hidden="1" customHeight="1" outlineLevel="1" x14ac:dyDescent="0.15">
      <c r="A426" s="427" t="s">
        <v>369</v>
      </c>
      <c r="B426" s="427" t="s">
        <v>737</v>
      </c>
      <c r="C426" s="427" t="s">
        <v>122</v>
      </c>
      <c r="D426" s="427" t="s">
        <v>202</v>
      </c>
      <c r="E426" s="428">
        <v>4</v>
      </c>
      <c r="F426" s="428">
        <v>25</v>
      </c>
    </row>
    <row r="427" spans="1:6" ht="13.5" hidden="1" customHeight="1" outlineLevel="1" x14ac:dyDescent="0.15">
      <c r="A427" s="427" t="s">
        <v>370</v>
      </c>
      <c r="B427" s="427" t="s">
        <v>737</v>
      </c>
      <c r="C427" s="427" t="s">
        <v>122</v>
      </c>
      <c r="D427" s="427" t="s">
        <v>202</v>
      </c>
      <c r="E427" s="428">
        <v>4</v>
      </c>
      <c r="F427" s="428">
        <v>25</v>
      </c>
    </row>
    <row r="428" spans="1:6" ht="13.5" hidden="1" customHeight="1" outlineLevel="1" x14ac:dyDescent="0.15">
      <c r="A428" s="427" t="s">
        <v>373</v>
      </c>
      <c r="B428" s="427" t="s">
        <v>737</v>
      </c>
      <c r="C428" s="427" t="s">
        <v>122</v>
      </c>
      <c r="D428" s="427" t="s">
        <v>202</v>
      </c>
      <c r="E428" s="428">
        <v>4</v>
      </c>
      <c r="F428" s="428">
        <v>25</v>
      </c>
    </row>
    <row r="429" spans="1:6" ht="13.5" hidden="1" customHeight="1" outlineLevel="1" x14ac:dyDescent="0.15">
      <c r="A429" s="427" t="s">
        <v>371</v>
      </c>
      <c r="B429" s="427" t="s">
        <v>737</v>
      </c>
      <c r="C429" s="427" t="s">
        <v>122</v>
      </c>
      <c r="D429" s="427" t="s">
        <v>202</v>
      </c>
      <c r="E429" s="428">
        <v>4</v>
      </c>
      <c r="F429" s="428">
        <v>25</v>
      </c>
    </row>
    <row r="430" spans="1:6" ht="13.5" hidden="1" customHeight="1" outlineLevel="1" x14ac:dyDescent="0.15">
      <c r="A430" s="427" t="s">
        <v>368</v>
      </c>
      <c r="B430" s="427" t="s">
        <v>737</v>
      </c>
      <c r="C430" s="427" t="s">
        <v>122</v>
      </c>
      <c r="D430" s="427" t="s">
        <v>202</v>
      </c>
      <c r="E430" s="428">
        <v>4</v>
      </c>
      <c r="F430" s="428">
        <v>25</v>
      </c>
    </row>
    <row r="431" spans="1:6" ht="13.5" hidden="1" customHeight="1" outlineLevel="1" x14ac:dyDescent="0.15">
      <c r="A431" s="427" t="s">
        <v>374</v>
      </c>
      <c r="B431" s="427" t="s">
        <v>737</v>
      </c>
      <c r="C431" s="427" t="s">
        <v>183</v>
      </c>
      <c r="D431" s="427" t="s">
        <v>202</v>
      </c>
      <c r="E431" s="428">
        <v>4</v>
      </c>
      <c r="F431" s="428">
        <v>26</v>
      </c>
    </row>
    <row r="432" spans="1:6" ht="13.5" hidden="1" customHeight="1" outlineLevel="1" x14ac:dyDescent="0.15">
      <c r="A432" s="427" t="s">
        <v>376</v>
      </c>
      <c r="B432" s="427" t="s">
        <v>737</v>
      </c>
      <c r="C432" s="427" t="s">
        <v>184</v>
      </c>
      <c r="D432" s="427" t="s">
        <v>202</v>
      </c>
      <c r="E432" s="428">
        <v>4</v>
      </c>
      <c r="F432" s="428">
        <v>27</v>
      </c>
    </row>
    <row r="433" spans="1:6" ht="13.5" hidden="1" customHeight="1" outlineLevel="1" x14ac:dyDescent="0.15">
      <c r="A433" s="427" t="s">
        <v>379</v>
      </c>
      <c r="B433" s="427" t="s">
        <v>737</v>
      </c>
      <c r="C433" s="427" t="s">
        <v>184</v>
      </c>
      <c r="D433" s="427" t="s">
        <v>202</v>
      </c>
      <c r="E433" s="428">
        <v>4</v>
      </c>
      <c r="F433" s="428">
        <v>27</v>
      </c>
    </row>
    <row r="434" spans="1:6" ht="13.5" hidden="1" customHeight="1" outlineLevel="1" x14ac:dyDescent="0.15">
      <c r="A434" s="427" t="s">
        <v>382</v>
      </c>
      <c r="B434" s="427" t="s">
        <v>737</v>
      </c>
      <c r="C434" s="427" t="s">
        <v>184</v>
      </c>
      <c r="D434" s="427" t="s">
        <v>202</v>
      </c>
      <c r="E434" s="428">
        <v>4</v>
      </c>
      <c r="F434" s="428">
        <v>27</v>
      </c>
    </row>
    <row r="435" spans="1:6" ht="13.5" hidden="1" customHeight="1" outlineLevel="1" x14ac:dyDescent="0.15">
      <c r="A435" s="427" t="s">
        <v>375</v>
      </c>
      <c r="B435" s="427" t="s">
        <v>737</v>
      </c>
      <c r="C435" s="427" t="s">
        <v>184</v>
      </c>
      <c r="D435" s="427" t="s">
        <v>202</v>
      </c>
      <c r="E435" s="428">
        <v>4</v>
      </c>
      <c r="F435" s="428">
        <v>27</v>
      </c>
    </row>
    <row r="436" spans="1:6" ht="13.5" hidden="1" customHeight="1" outlineLevel="1" x14ac:dyDescent="0.15">
      <c r="A436" s="427" t="s">
        <v>378</v>
      </c>
      <c r="B436" s="427" t="s">
        <v>737</v>
      </c>
      <c r="C436" s="427" t="s">
        <v>184</v>
      </c>
      <c r="D436" s="427" t="s">
        <v>202</v>
      </c>
      <c r="E436" s="428">
        <v>4</v>
      </c>
      <c r="F436" s="428">
        <v>27</v>
      </c>
    </row>
    <row r="437" spans="1:6" ht="13.5" hidden="1" customHeight="1" outlineLevel="1" x14ac:dyDescent="0.15">
      <c r="A437" s="427" t="s">
        <v>377</v>
      </c>
      <c r="B437" s="427" t="s">
        <v>737</v>
      </c>
      <c r="C437" s="427" t="s">
        <v>184</v>
      </c>
      <c r="D437" s="427" t="s">
        <v>202</v>
      </c>
      <c r="E437" s="428">
        <v>4</v>
      </c>
      <c r="F437" s="428">
        <v>27</v>
      </c>
    </row>
    <row r="438" spans="1:6" ht="13.5" hidden="1" customHeight="1" outlineLevel="1" x14ac:dyDescent="0.15">
      <c r="A438" s="427" t="s">
        <v>381</v>
      </c>
      <c r="B438" s="427" t="s">
        <v>737</v>
      </c>
      <c r="C438" s="427" t="s">
        <v>184</v>
      </c>
      <c r="D438" s="427" t="s">
        <v>202</v>
      </c>
      <c r="E438" s="428">
        <v>4</v>
      </c>
      <c r="F438" s="428">
        <v>27</v>
      </c>
    </row>
    <row r="439" spans="1:6" ht="13.5" hidden="1" customHeight="1" outlineLevel="1" x14ac:dyDescent="0.15">
      <c r="A439" s="427" t="s">
        <v>380</v>
      </c>
      <c r="B439" s="427" t="s">
        <v>737</v>
      </c>
      <c r="C439" s="427" t="s">
        <v>184</v>
      </c>
      <c r="D439" s="427" t="s">
        <v>202</v>
      </c>
      <c r="E439" s="428">
        <v>4</v>
      </c>
      <c r="F439" s="428">
        <v>27</v>
      </c>
    </row>
    <row r="440" spans="1:6" ht="13.5" hidden="1" customHeight="1" outlineLevel="1" x14ac:dyDescent="0.15">
      <c r="A440" s="427" t="s">
        <v>384</v>
      </c>
      <c r="B440" s="427" t="s">
        <v>737</v>
      </c>
      <c r="C440" s="427" t="s">
        <v>124</v>
      </c>
      <c r="D440" s="427" t="s">
        <v>202</v>
      </c>
      <c r="E440" s="428">
        <v>4</v>
      </c>
      <c r="F440" s="428">
        <v>28</v>
      </c>
    </row>
    <row r="441" spans="1:6" ht="13.5" hidden="1" customHeight="1" outlineLevel="1" x14ac:dyDescent="0.15">
      <c r="A441" s="427" t="s">
        <v>388</v>
      </c>
      <c r="B441" s="427" t="s">
        <v>737</v>
      </c>
      <c r="C441" s="427" t="s">
        <v>124</v>
      </c>
      <c r="D441" s="427" t="s">
        <v>202</v>
      </c>
      <c r="E441" s="428">
        <v>4</v>
      </c>
      <c r="F441" s="428">
        <v>28</v>
      </c>
    </row>
    <row r="442" spans="1:6" ht="13.5" hidden="1" customHeight="1" outlineLevel="1" x14ac:dyDescent="0.15">
      <c r="A442" s="427" t="s">
        <v>387</v>
      </c>
      <c r="B442" s="427" t="s">
        <v>737</v>
      </c>
      <c r="C442" s="427" t="s">
        <v>124</v>
      </c>
      <c r="D442" s="427" t="s">
        <v>202</v>
      </c>
      <c r="E442" s="428">
        <v>4</v>
      </c>
      <c r="F442" s="428">
        <v>28</v>
      </c>
    </row>
    <row r="443" spans="1:6" ht="13.5" hidden="1" customHeight="1" outlineLevel="1" x14ac:dyDescent="0.15">
      <c r="A443" s="427" t="s">
        <v>386</v>
      </c>
      <c r="B443" s="427" t="s">
        <v>737</v>
      </c>
      <c r="C443" s="427" t="s">
        <v>124</v>
      </c>
      <c r="D443" s="427" t="s">
        <v>202</v>
      </c>
      <c r="E443" s="428">
        <v>4</v>
      </c>
      <c r="F443" s="428">
        <v>28</v>
      </c>
    </row>
    <row r="444" spans="1:6" ht="13.5" hidden="1" customHeight="1" outlineLevel="1" x14ac:dyDescent="0.15">
      <c r="A444" s="427" t="s">
        <v>383</v>
      </c>
      <c r="B444" s="427" t="s">
        <v>737</v>
      </c>
      <c r="C444" s="427" t="s">
        <v>124</v>
      </c>
      <c r="D444" s="427" t="s">
        <v>202</v>
      </c>
      <c r="E444" s="428">
        <v>4</v>
      </c>
      <c r="F444" s="428">
        <v>28</v>
      </c>
    </row>
    <row r="445" spans="1:6" ht="13.5" hidden="1" customHeight="1" outlineLevel="1" x14ac:dyDescent="0.15">
      <c r="A445" s="427" t="s">
        <v>385</v>
      </c>
      <c r="B445" s="427" t="s">
        <v>737</v>
      </c>
      <c r="C445" s="427" t="s">
        <v>124</v>
      </c>
      <c r="D445" s="427" t="s">
        <v>202</v>
      </c>
      <c r="E445" s="428">
        <v>4</v>
      </c>
      <c r="F445" s="428">
        <v>28</v>
      </c>
    </row>
    <row r="446" spans="1:6" ht="13.5" hidden="1" customHeight="1" outlineLevel="1" x14ac:dyDescent="0.15">
      <c r="A446" s="427" t="s">
        <v>390</v>
      </c>
      <c r="B446" s="427" t="s">
        <v>737</v>
      </c>
      <c r="C446" s="427" t="s">
        <v>125</v>
      </c>
      <c r="D446" s="427" t="s">
        <v>202</v>
      </c>
      <c r="E446" s="428">
        <v>4</v>
      </c>
      <c r="F446" s="428">
        <v>29</v>
      </c>
    </row>
    <row r="447" spans="1:6" ht="13.5" hidden="1" customHeight="1" outlineLevel="1" x14ac:dyDescent="0.15">
      <c r="A447" s="427" t="s">
        <v>389</v>
      </c>
      <c r="B447" s="427" t="s">
        <v>737</v>
      </c>
      <c r="C447" s="427" t="s">
        <v>125</v>
      </c>
      <c r="D447" s="427" t="s">
        <v>202</v>
      </c>
      <c r="E447" s="428">
        <v>4</v>
      </c>
      <c r="F447" s="428">
        <v>29</v>
      </c>
    </row>
    <row r="448" spans="1:6" ht="13.5" hidden="1" customHeight="1" outlineLevel="1" x14ac:dyDescent="0.15">
      <c r="A448" s="427" t="s">
        <v>393</v>
      </c>
      <c r="B448" s="427" t="s">
        <v>737</v>
      </c>
      <c r="C448" s="427" t="s">
        <v>127</v>
      </c>
      <c r="D448" s="427" t="s">
        <v>202</v>
      </c>
      <c r="E448" s="428">
        <v>4</v>
      </c>
      <c r="F448" s="428">
        <v>31</v>
      </c>
    </row>
    <row r="449" spans="1:6" ht="13.5" hidden="1" customHeight="1" outlineLevel="1" x14ac:dyDescent="0.15">
      <c r="A449" s="427" t="s">
        <v>391</v>
      </c>
      <c r="B449" s="427" t="s">
        <v>737</v>
      </c>
      <c r="C449" s="427" t="s">
        <v>127</v>
      </c>
      <c r="D449" s="427" t="s">
        <v>202</v>
      </c>
      <c r="E449" s="428">
        <v>4</v>
      </c>
      <c r="F449" s="428">
        <v>31</v>
      </c>
    </row>
    <row r="450" spans="1:6" ht="13.5" hidden="1" customHeight="1" outlineLevel="1" x14ac:dyDescent="0.15">
      <c r="A450" s="427" t="s">
        <v>392</v>
      </c>
      <c r="B450" s="427" t="s">
        <v>737</v>
      </c>
      <c r="C450" s="427" t="s">
        <v>127</v>
      </c>
      <c r="D450" s="427" t="s">
        <v>202</v>
      </c>
      <c r="E450" s="428">
        <v>4</v>
      </c>
      <c r="F450" s="428">
        <v>31</v>
      </c>
    </row>
    <row r="451" spans="1:6" ht="13.5" hidden="1" customHeight="1" outlineLevel="1" x14ac:dyDescent="0.15">
      <c r="A451" s="427" t="s">
        <v>394</v>
      </c>
      <c r="B451" s="427" t="s">
        <v>737</v>
      </c>
      <c r="C451" s="427" t="s">
        <v>128</v>
      </c>
      <c r="D451" s="427" t="s">
        <v>202</v>
      </c>
      <c r="E451" s="428">
        <v>4</v>
      </c>
      <c r="F451" s="428">
        <v>32</v>
      </c>
    </row>
    <row r="452" spans="1:6" ht="13.5" hidden="1" customHeight="1" outlineLevel="1" x14ac:dyDescent="0.15">
      <c r="A452" s="427" t="s">
        <v>395</v>
      </c>
      <c r="B452" s="427" t="s">
        <v>737</v>
      </c>
      <c r="C452" s="427" t="s">
        <v>128</v>
      </c>
      <c r="D452" s="427" t="s">
        <v>202</v>
      </c>
      <c r="E452" s="428">
        <v>4</v>
      </c>
      <c r="F452" s="428">
        <v>32</v>
      </c>
    </row>
    <row r="453" spans="1:6" ht="13.5" hidden="1" customHeight="1" outlineLevel="1" x14ac:dyDescent="0.15">
      <c r="A453" s="427" t="s">
        <v>399</v>
      </c>
      <c r="B453" s="427" t="s">
        <v>737</v>
      </c>
      <c r="C453" s="427" t="s">
        <v>129</v>
      </c>
      <c r="D453" s="427" t="s">
        <v>202</v>
      </c>
      <c r="E453" s="428">
        <v>4</v>
      </c>
      <c r="F453" s="428">
        <v>33</v>
      </c>
    </row>
    <row r="454" spans="1:6" ht="13.5" hidden="1" customHeight="1" outlineLevel="1" x14ac:dyDescent="0.15">
      <c r="A454" s="427" t="s">
        <v>397</v>
      </c>
      <c r="B454" s="427" t="s">
        <v>737</v>
      </c>
      <c r="C454" s="427" t="s">
        <v>129</v>
      </c>
      <c r="D454" s="427" t="s">
        <v>202</v>
      </c>
      <c r="E454" s="428">
        <v>4</v>
      </c>
      <c r="F454" s="428">
        <v>33</v>
      </c>
    </row>
    <row r="455" spans="1:6" ht="13.5" hidden="1" customHeight="1" outlineLevel="1" x14ac:dyDescent="0.15">
      <c r="A455" s="427" t="s">
        <v>400</v>
      </c>
      <c r="B455" s="427" t="s">
        <v>737</v>
      </c>
      <c r="C455" s="427" t="s">
        <v>129</v>
      </c>
      <c r="D455" s="427" t="s">
        <v>202</v>
      </c>
      <c r="E455" s="428">
        <v>4</v>
      </c>
      <c r="F455" s="428">
        <v>33</v>
      </c>
    </row>
    <row r="456" spans="1:6" ht="13.5" hidden="1" customHeight="1" outlineLevel="1" x14ac:dyDescent="0.15">
      <c r="A456" s="427" t="s">
        <v>396</v>
      </c>
      <c r="B456" s="427" t="s">
        <v>737</v>
      </c>
      <c r="C456" s="427" t="s">
        <v>129</v>
      </c>
      <c r="D456" s="427" t="s">
        <v>202</v>
      </c>
      <c r="E456" s="428">
        <v>4</v>
      </c>
      <c r="F456" s="428">
        <v>33</v>
      </c>
    </row>
    <row r="457" spans="1:6" ht="13.5" hidden="1" customHeight="1" outlineLevel="1" x14ac:dyDescent="0.15">
      <c r="A457" s="427" t="s">
        <v>398</v>
      </c>
      <c r="B457" s="427" t="s">
        <v>737</v>
      </c>
      <c r="C457" s="427" t="s">
        <v>129</v>
      </c>
      <c r="D457" s="427" t="s">
        <v>202</v>
      </c>
      <c r="E457" s="428">
        <v>4</v>
      </c>
      <c r="F457" s="428">
        <v>33</v>
      </c>
    </row>
    <row r="458" spans="1:6" ht="13.5" hidden="1" customHeight="1" outlineLevel="1" x14ac:dyDescent="0.15">
      <c r="A458" s="427" t="s">
        <v>405</v>
      </c>
      <c r="B458" s="427" t="s">
        <v>737</v>
      </c>
      <c r="C458" s="427" t="s">
        <v>130</v>
      </c>
      <c r="D458" s="427" t="s">
        <v>202</v>
      </c>
      <c r="E458" s="428">
        <v>4</v>
      </c>
      <c r="F458" s="428">
        <v>34</v>
      </c>
    </row>
    <row r="459" spans="1:6" ht="13.5" hidden="1" customHeight="1" outlineLevel="1" x14ac:dyDescent="0.15">
      <c r="A459" s="427" t="s">
        <v>401</v>
      </c>
      <c r="B459" s="427" t="s">
        <v>737</v>
      </c>
      <c r="C459" s="427" t="s">
        <v>130</v>
      </c>
      <c r="D459" s="427" t="s">
        <v>202</v>
      </c>
      <c r="E459" s="428">
        <v>4</v>
      </c>
      <c r="F459" s="428">
        <v>34</v>
      </c>
    </row>
    <row r="460" spans="1:6" ht="13.5" hidden="1" customHeight="1" outlineLevel="1" x14ac:dyDescent="0.15">
      <c r="A460" s="427" t="s">
        <v>404</v>
      </c>
      <c r="B460" s="427" t="s">
        <v>737</v>
      </c>
      <c r="C460" s="427" t="s">
        <v>130</v>
      </c>
      <c r="D460" s="427" t="s">
        <v>202</v>
      </c>
      <c r="E460" s="428">
        <v>4</v>
      </c>
      <c r="F460" s="428">
        <v>34</v>
      </c>
    </row>
    <row r="461" spans="1:6" ht="13.5" hidden="1" customHeight="1" outlineLevel="1" x14ac:dyDescent="0.15">
      <c r="A461" s="427" t="s">
        <v>403</v>
      </c>
      <c r="B461" s="427" t="s">
        <v>737</v>
      </c>
      <c r="C461" s="427" t="s">
        <v>130</v>
      </c>
      <c r="D461" s="427" t="s">
        <v>202</v>
      </c>
      <c r="E461" s="428">
        <v>4</v>
      </c>
      <c r="F461" s="428">
        <v>34</v>
      </c>
    </row>
    <row r="462" spans="1:6" ht="13.5" hidden="1" customHeight="1" outlineLevel="1" x14ac:dyDescent="0.15">
      <c r="A462" s="427" t="s">
        <v>402</v>
      </c>
      <c r="B462" s="427" t="s">
        <v>737</v>
      </c>
      <c r="C462" s="427" t="s">
        <v>130</v>
      </c>
      <c r="D462" s="427" t="s">
        <v>202</v>
      </c>
      <c r="E462" s="428">
        <v>4</v>
      </c>
      <c r="F462" s="428">
        <v>34</v>
      </c>
    </row>
    <row r="463" spans="1:6" ht="13.5" hidden="1" customHeight="1" outlineLevel="1" x14ac:dyDescent="0.15">
      <c r="A463" s="427" t="s">
        <v>563</v>
      </c>
      <c r="B463" s="427" t="s">
        <v>737</v>
      </c>
      <c r="C463" s="427" t="s">
        <v>131</v>
      </c>
      <c r="D463" s="427" t="s">
        <v>202</v>
      </c>
      <c r="E463" s="428">
        <v>4</v>
      </c>
      <c r="F463" s="428">
        <v>35</v>
      </c>
    </row>
    <row r="464" spans="1:6" ht="13.5" hidden="1" customHeight="1" outlineLevel="1" x14ac:dyDescent="0.15">
      <c r="A464" s="427" t="s">
        <v>406</v>
      </c>
      <c r="B464" s="427" t="s">
        <v>737</v>
      </c>
      <c r="C464" s="427" t="s">
        <v>131</v>
      </c>
      <c r="D464" s="427" t="s">
        <v>202</v>
      </c>
      <c r="E464" s="428">
        <v>4</v>
      </c>
      <c r="F464" s="428">
        <v>35</v>
      </c>
    </row>
    <row r="465" spans="1:6" ht="13.5" hidden="1" customHeight="1" outlineLevel="1" x14ac:dyDescent="0.15">
      <c r="A465" s="427" t="s">
        <v>408</v>
      </c>
      <c r="B465" s="427" t="s">
        <v>737</v>
      </c>
      <c r="C465" s="427" t="s">
        <v>131</v>
      </c>
      <c r="D465" s="427" t="s">
        <v>202</v>
      </c>
      <c r="E465" s="428">
        <v>4</v>
      </c>
      <c r="F465" s="428">
        <v>35</v>
      </c>
    </row>
    <row r="466" spans="1:6" ht="13.5" hidden="1" customHeight="1" outlineLevel="1" x14ac:dyDescent="0.15">
      <c r="A466" s="427" t="s">
        <v>409</v>
      </c>
      <c r="B466" s="427" t="s">
        <v>737</v>
      </c>
      <c r="C466" s="427" t="s">
        <v>131</v>
      </c>
      <c r="D466" s="427" t="s">
        <v>202</v>
      </c>
      <c r="E466" s="428">
        <v>4</v>
      </c>
      <c r="F466" s="428">
        <v>35</v>
      </c>
    </row>
    <row r="467" spans="1:6" ht="13.5" hidden="1" customHeight="1" outlineLevel="1" x14ac:dyDescent="0.15">
      <c r="A467" s="427" t="s">
        <v>410</v>
      </c>
      <c r="B467" s="427" t="s">
        <v>737</v>
      </c>
      <c r="C467" s="427" t="s">
        <v>131</v>
      </c>
      <c r="D467" s="427" t="s">
        <v>202</v>
      </c>
      <c r="E467" s="428">
        <v>4</v>
      </c>
      <c r="F467" s="428">
        <v>35</v>
      </c>
    </row>
    <row r="468" spans="1:6" ht="13.5" hidden="1" customHeight="1" outlineLevel="1" x14ac:dyDescent="0.15">
      <c r="A468" s="427" t="s">
        <v>407</v>
      </c>
      <c r="B468" s="427" t="s">
        <v>737</v>
      </c>
      <c r="C468" s="427" t="s">
        <v>131</v>
      </c>
      <c r="D468" s="427" t="s">
        <v>202</v>
      </c>
      <c r="E468" s="428">
        <v>4</v>
      </c>
      <c r="F468" s="428">
        <v>35</v>
      </c>
    </row>
    <row r="469" spans="1:6" ht="13.5" hidden="1" customHeight="1" outlineLevel="1" x14ac:dyDescent="0.15">
      <c r="A469" s="427" t="s">
        <v>412</v>
      </c>
      <c r="B469" s="427" t="s">
        <v>737</v>
      </c>
      <c r="C469" s="427" t="s">
        <v>134</v>
      </c>
      <c r="D469" s="427" t="s">
        <v>202</v>
      </c>
      <c r="E469" s="428">
        <v>4</v>
      </c>
      <c r="F469" s="428">
        <v>38</v>
      </c>
    </row>
    <row r="470" spans="1:6" ht="13.5" hidden="1" customHeight="1" outlineLevel="1" x14ac:dyDescent="0.15">
      <c r="A470" s="427" t="s">
        <v>413</v>
      </c>
      <c r="B470" s="427" t="s">
        <v>737</v>
      </c>
      <c r="C470" s="427" t="s">
        <v>134</v>
      </c>
      <c r="D470" s="427" t="s">
        <v>202</v>
      </c>
      <c r="E470" s="428">
        <v>4</v>
      </c>
      <c r="F470" s="428">
        <v>38</v>
      </c>
    </row>
    <row r="471" spans="1:6" ht="13.5" hidden="1" customHeight="1" outlineLevel="1" x14ac:dyDescent="0.15">
      <c r="A471" s="427" t="s">
        <v>411</v>
      </c>
      <c r="B471" s="427" t="s">
        <v>737</v>
      </c>
      <c r="C471" s="427" t="s">
        <v>134</v>
      </c>
      <c r="D471" s="427" t="s">
        <v>202</v>
      </c>
      <c r="E471" s="428">
        <v>4</v>
      </c>
      <c r="F471" s="428">
        <v>38</v>
      </c>
    </row>
    <row r="472" spans="1:6" ht="13.5" hidden="1" customHeight="1" outlineLevel="1" x14ac:dyDescent="0.15">
      <c r="A472" s="427" t="s">
        <v>414</v>
      </c>
      <c r="B472" s="427" t="s">
        <v>737</v>
      </c>
      <c r="C472" s="427" t="s">
        <v>136</v>
      </c>
      <c r="D472" s="427" t="s">
        <v>202</v>
      </c>
      <c r="E472" s="428">
        <v>4</v>
      </c>
      <c r="F472" s="428">
        <v>40</v>
      </c>
    </row>
    <row r="473" spans="1:6" ht="13.5" hidden="1" customHeight="1" outlineLevel="1" x14ac:dyDescent="0.15">
      <c r="A473" s="427" t="s">
        <v>415</v>
      </c>
      <c r="B473" s="427" t="s">
        <v>737</v>
      </c>
      <c r="C473" s="427" t="s">
        <v>137</v>
      </c>
      <c r="D473" s="427" t="s">
        <v>202</v>
      </c>
      <c r="E473" s="428">
        <v>4</v>
      </c>
      <c r="F473" s="428">
        <v>41</v>
      </c>
    </row>
    <row r="474" spans="1:6" ht="13.5" hidden="1" customHeight="1" outlineLevel="1" x14ac:dyDescent="0.15">
      <c r="A474" s="427" t="s">
        <v>417</v>
      </c>
      <c r="B474" s="427" t="s">
        <v>737</v>
      </c>
      <c r="C474" s="427" t="s">
        <v>139</v>
      </c>
      <c r="D474" s="427" t="s">
        <v>202</v>
      </c>
      <c r="E474" s="428">
        <v>4</v>
      </c>
      <c r="F474" s="428">
        <v>43</v>
      </c>
    </row>
    <row r="475" spans="1:6" ht="13.5" hidden="1" customHeight="1" outlineLevel="1" x14ac:dyDescent="0.15">
      <c r="A475" s="427" t="s">
        <v>416</v>
      </c>
      <c r="B475" s="427" t="s">
        <v>737</v>
      </c>
      <c r="C475" s="427" t="s">
        <v>139</v>
      </c>
      <c r="D475" s="427" t="s">
        <v>202</v>
      </c>
      <c r="E475" s="428">
        <v>4</v>
      </c>
      <c r="F475" s="428">
        <v>43</v>
      </c>
    </row>
    <row r="476" spans="1:6" ht="13.5" hidden="1" customHeight="1" outlineLevel="1" x14ac:dyDescent="0.15">
      <c r="A476" s="427" t="s">
        <v>422</v>
      </c>
      <c r="B476" s="427" t="s">
        <v>737</v>
      </c>
      <c r="C476" s="427" t="s">
        <v>140</v>
      </c>
      <c r="D476" s="427" t="s">
        <v>202</v>
      </c>
      <c r="E476" s="428">
        <v>4</v>
      </c>
      <c r="F476" s="428">
        <v>44</v>
      </c>
    </row>
    <row r="477" spans="1:6" ht="13.5" hidden="1" customHeight="1" outlineLevel="1" x14ac:dyDescent="0.15">
      <c r="A477" s="427" t="s">
        <v>419</v>
      </c>
      <c r="B477" s="427" t="s">
        <v>737</v>
      </c>
      <c r="C477" s="427" t="s">
        <v>140</v>
      </c>
      <c r="D477" s="427" t="s">
        <v>202</v>
      </c>
      <c r="E477" s="428">
        <v>4</v>
      </c>
      <c r="F477" s="428">
        <v>44</v>
      </c>
    </row>
    <row r="478" spans="1:6" ht="13.5" hidden="1" customHeight="1" outlineLevel="1" x14ac:dyDescent="0.15">
      <c r="A478" s="427" t="s">
        <v>420</v>
      </c>
      <c r="B478" s="427" t="s">
        <v>737</v>
      </c>
      <c r="C478" s="427" t="s">
        <v>140</v>
      </c>
      <c r="D478" s="427" t="s">
        <v>202</v>
      </c>
      <c r="E478" s="428">
        <v>4</v>
      </c>
      <c r="F478" s="428">
        <v>44</v>
      </c>
    </row>
    <row r="479" spans="1:6" ht="13.5" hidden="1" customHeight="1" outlineLevel="1" x14ac:dyDescent="0.15">
      <c r="A479" s="427" t="s">
        <v>421</v>
      </c>
      <c r="B479" s="427" t="s">
        <v>737</v>
      </c>
      <c r="C479" s="427" t="s">
        <v>140</v>
      </c>
      <c r="D479" s="427" t="s">
        <v>202</v>
      </c>
      <c r="E479" s="428">
        <v>4</v>
      </c>
      <c r="F479" s="428">
        <v>44</v>
      </c>
    </row>
    <row r="480" spans="1:6" ht="13.5" hidden="1" customHeight="1" outlineLevel="1" x14ac:dyDescent="0.15">
      <c r="A480" s="427" t="s">
        <v>418</v>
      </c>
      <c r="B480" s="427" t="s">
        <v>737</v>
      </c>
      <c r="C480" s="427" t="s">
        <v>140</v>
      </c>
      <c r="D480" s="427" t="s">
        <v>202</v>
      </c>
      <c r="E480" s="428">
        <v>4</v>
      </c>
      <c r="F480" s="428">
        <v>44</v>
      </c>
    </row>
    <row r="481" spans="1:6" ht="13.5" hidden="1" customHeight="1" outlineLevel="1" x14ac:dyDescent="0.15">
      <c r="A481" s="427" t="s">
        <v>424</v>
      </c>
      <c r="B481" s="427" t="s">
        <v>737</v>
      </c>
      <c r="C481" s="427" t="s">
        <v>141</v>
      </c>
      <c r="D481" s="427" t="s">
        <v>202</v>
      </c>
      <c r="E481" s="428">
        <v>4</v>
      </c>
      <c r="F481" s="428">
        <v>45</v>
      </c>
    </row>
    <row r="482" spans="1:6" ht="13.5" hidden="1" customHeight="1" outlineLevel="1" x14ac:dyDescent="0.15">
      <c r="A482" s="427" t="s">
        <v>425</v>
      </c>
      <c r="B482" s="427" t="s">
        <v>737</v>
      </c>
      <c r="C482" s="427" t="s">
        <v>141</v>
      </c>
      <c r="D482" s="427" t="s">
        <v>202</v>
      </c>
      <c r="E482" s="428">
        <v>4</v>
      </c>
      <c r="F482" s="428">
        <v>45</v>
      </c>
    </row>
    <row r="483" spans="1:6" ht="13.5" hidden="1" customHeight="1" outlineLevel="1" x14ac:dyDescent="0.15">
      <c r="A483" s="427" t="s">
        <v>423</v>
      </c>
      <c r="B483" s="427" t="s">
        <v>737</v>
      </c>
      <c r="C483" s="427" t="s">
        <v>141</v>
      </c>
      <c r="D483" s="427" t="s">
        <v>202</v>
      </c>
      <c r="E483" s="428">
        <v>4</v>
      </c>
      <c r="F483" s="428">
        <v>45</v>
      </c>
    </row>
    <row r="484" spans="1:6" ht="13.5" hidden="1" customHeight="1" outlineLevel="1" x14ac:dyDescent="0.15">
      <c r="A484" s="427" t="s">
        <v>427</v>
      </c>
      <c r="B484" s="427" t="s">
        <v>737</v>
      </c>
      <c r="C484" s="427" t="s">
        <v>143</v>
      </c>
      <c r="D484" s="427" t="s">
        <v>202</v>
      </c>
      <c r="E484" s="428">
        <v>4</v>
      </c>
      <c r="F484" s="428">
        <v>47</v>
      </c>
    </row>
    <row r="485" spans="1:6" ht="13.5" hidden="1" customHeight="1" outlineLevel="1" x14ac:dyDescent="0.15">
      <c r="A485" s="427" t="s">
        <v>429</v>
      </c>
      <c r="B485" s="427" t="s">
        <v>737</v>
      </c>
      <c r="C485" s="427" t="s">
        <v>143</v>
      </c>
      <c r="D485" s="427" t="s">
        <v>202</v>
      </c>
      <c r="E485" s="428">
        <v>4</v>
      </c>
      <c r="F485" s="428">
        <v>47</v>
      </c>
    </row>
    <row r="486" spans="1:6" ht="13.5" hidden="1" customHeight="1" outlineLevel="1" x14ac:dyDescent="0.15">
      <c r="A486" s="427" t="s">
        <v>426</v>
      </c>
      <c r="B486" s="427" t="s">
        <v>737</v>
      </c>
      <c r="C486" s="427" t="s">
        <v>143</v>
      </c>
      <c r="D486" s="427" t="s">
        <v>202</v>
      </c>
      <c r="E486" s="428">
        <v>4</v>
      </c>
      <c r="F486" s="428">
        <v>47</v>
      </c>
    </row>
    <row r="487" spans="1:6" ht="13.5" hidden="1" customHeight="1" outlineLevel="1" x14ac:dyDescent="0.15">
      <c r="A487" s="427" t="s">
        <v>428</v>
      </c>
      <c r="B487" s="427" t="s">
        <v>737</v>
      </c>
      <c r="C487" s="427" t="s">
        <v>143</v>
      </c>
      <c r="D487" s="427" t="s">
        <v>202</v>
      </c>
      <c r="E487" s="428">
        <v>4</v>
      </c>
      <c r="F487" s="428">
        <v>47</v>
      </c>
    </row>
    <row r="488" spans="1:6" ht="13.5" hidden="1" customHeight="1" outlineLevel="1" x14ac:dyDescent="0.15">
      <c r="A488" s="427" t="s">
        <v>458</v>
      </c>
      <c r="B488" s="427" t="s">
        <v>738</v>
      </c>
      <c r="C488" s="427" t="s">
        <v>180</v>
      </c>
      <c r="D488" s="427" t="s">
        <v>202</v>
      </c>
      <c r="E488" s="428">
        <v>5</v>
      </c>
      <c r="F488" s="428">
        <v>1</v>
      </c>
    </row>
    <row r="489" spans="1:6" ht="13.5" hidden="1" customHeight="1" outlineLevel="1" x14ac:dyDescent="0.15">
      <c r="A489" s="427" t="s">
        <v>430</v>
      </c>
      <c r="B489" s="427" t="s">
        <v>738</v>
      </c>
      <c r="C489" s="427" t="s">
        <v>180</v>
      </c>
      <c r="D489" s="427" t="s">
        <v>202</v>
      </c>
      <c r="E489" s="428">
        <v>5</v>
      </c>
      <c r="F489" s="428">
        <v>1</v>
      </c>
    </row>
    <row r="490" spans="1:6" ht="13.5" hidden="1" customHeight="1" outlineLevel="1" x14ac:dyDescent="0.15">
      <c r="A490" s="427" t="s">
        <v>434</v>
      </c>
      <c r="B490" s="427" t="s">
        <v>738</v>
      </c>
      <c r="C490" s="427" t="s">
        <v>180</v>
      </c>
      <c r="D490" s="427" t="s">
        <v>202</v>
      </c>
      <c r="E490" s="428">
        <v>5</v>
      </c>
      <c r="F490" s="428">
        <v>1</v>
      </c>
    </row>
    <row r="491" spans="1:6" ht="13.5" hidden="1" customHeight="1" outlineLevel="1" x14ac:dyDescent="0.15">
      <c r="A491" s="427" t="s">
        <v>435</v>
      </c>
      <c r="B491" s="427" t="s">
        <v>738</v>
      </c>
      <c r="C491" s="427" t="s">
        <v>180</v>
      </c>
      <c r="D491" s="427" t="s">
        <v>202</v>
      </c>
      <c r="E491" s="428">
        <v>5</v>
      </c>
      <c r="F491" s="428">
        <v>1</v>
      </c>
    </row>
    <row r="492" spans="1:6" ht="13.5" hidden="1" customHeight="1" outlineLevel="1" x14ac:dyDescent="0.15">
      <c r="A492" s="427" t="s">
        <v>445</v>
      </c>
      <c r="B492" s="427" t="s">
        <v>738</v>
      </c>
      <c r="C492" s="427" t="s">
        <v>180</v>
      </c>
      <c r="D492" s="427" t="s">
        <v>202</v>
      </c>
      <c r="E492" s="428">
        <v>5</v>
      </c>
      <c r="F492" s="428">
        <v>1</v>
      </c>
    </row>
    <row r="493" spans="1:6" ht="13.5" hidden="1" customHeight="1" outlineLevel="1" x14ac:dyDescent="0.15">
      <c r="A493" s="427" t="s">
        <v>436</v>
      </c>
      <c r="B493" s="427" t="s">
        <v>738</v>
      </c>
      <c r="C493" s="427" t="s">
        <v>180</v>
      </c>
      <c r="D493" s="427" t="s">
        <v>202</v>
      </c>
      <c r="E493" s="428">
        <v>5</v>
      </c>
      <c r="F493" s="428">
        <v>1</v>
      </c>
    </row>
    <row r="494" spans="1:6" ht="13.5" hidden="1" customHeight="1" outlineLevel="1" x14ac:dyDescent="0.15">
      <c r="A494" s="427" t="s">
        <v>437</v>
      </c>
      <c r="B494" s="427" t="s">
        <v>738</v>
      </c>
      <c r="C494" s="427" t="s">
        <v>180</v>
      </c>
      <c r="D494" s="427" t="s">
        <v>202</v>
      </c>
      <c r="E494" s="428">
        <v>5</v>
      </c>
      <c r="F494" s="428">
        <v>1</v>
      </c>
    </row>
    <row r="495" spans="1:6" ht="13.5" hidden="1" customHeight="1" outlineLevel="1" x14ac:dyDescent="0.15">
      <c r="A495" s="427" t="s">
        <v>438</v>
      </c>
      <c r="B495" s="427" t="s">
        <v>738</v>
      </c>
      <c r="C495" s="427" t="s">
        <v>180</v>
      </c>
      <c r="D495" s="427" t="s">
        <v>202</v>
      </c>
      <c r="E495" s="428">
        <v>5</v>
      </c>
      <c r="F495" s="428">
        <v>1</v>
      </c>
    </row>
    <row r="496" spans="1:6" ht="13.5" hidden="1" customHeight="1" outlineLevel="1" x14ac:dyDescent="0.15">
      <c r="A496" s="427" t="s">
        <v>439</v>
      </c>
      <c r="B496" s="427" t="s">
        <v>738</v>
      </c>
      <c r="C496" s="427" t="s">
        <v>180</v>
      </c>
      <c r="D496" s="427" t="s">
        <v>202</v>
      </c>
      <c r="E496" s="428">
        <v>5</v>
      </c>
      <c r="F496" s="428">
        <v>1</v>
      </c>
    </row>
    <row r="497" spans="1:6" ht="13.5" hidden="1" customHeight="1" outlineLevel="1" x14ac:dyDescent="0.15">
      <c r="A497" s="427" t="s">
        <v>440</v>
      </c>
      <c r="B497" s="427" t="s">
        <v>738</v>
      </c>
      <c r="C497" s="427" t="s">
        <v>180</v>
      </c>
      <c r="D497" s="427" t="s">
        <v>202</v>
      </c>
      <c r="E497" s="428">
        <v>5</v>
      </c>
      <c r="F497" s="428">
        <v>1</v>
      </c>
    </row>
    <row r="498" spans="1:6" ht="13.5" hidden="1" customHeight="1" outlineLevel="1" x14ac:dyDescent="0.15">
      <c r="A498" s="427" t="s">
        <v>441</v>
      </c>
      <c r="B498" s="427" t="s">
        <v>738</v>
      </c>
      <c r="C498" s="427" t="s">
        <v>180</v>
      </c>
      <c r="D498" s="427" t="s">
        <v>202</v>
      </c>
      <c r="E498" s="428">
        <v>5</v>
      </c>
      <c r="F498" s="428">
        <v>1</v>
      </c>
    </row>
    <row r="499" spans="1:6" ht="13.5" hidden="1" customHeight="1" outlineLevel="1" x14ac:dyDescent="0.15">
      <c r="A499" s="427" t="s">
        <v>431</v>
      </c>
      <c r="B499" s="427" t="s">
        <v>738</v>
      </c>
      <c r="C499" s="427" t="s">
        <v>180</v>
      </c>
      <c r="D499" s="427" t="s">
        <v>202</v>
      </c>
      <c r="E499" s="428">
        <v>5</v>
      </c>
      <c r="F499" s="428">
        <v>1</v>
      </c>
    </row>
    <row r="500" spans="1:6" ht="13.5" hidden="1" customHeight="1" outlineLevel="1" x14ac:dyDescent="0.15">
      <c r="A500" s="427" t="s">
        <v>455</v>
      </c>
      <c r="B500" s="427" t="s">
        <v>738</v>
      </c>
      <c r="C500" s="427" t="s">
        <v>180</v>
      </c>
      <c r="D500" s="427" t="s">
        <v>202</v>
      </c>
      <c r="E500" s="428">
        <v>5</v>
      </c>
      <c r="F500" s="428">
        <v>1</v>
      </c>
    </row>
    <row r="501" spans="1:6" ht="13.5" hidden="1" customHeight="1" outlineLevel="1" x14ac:dyDescent="0.15">
      <c r="A501" s="427" t="s">
        <v>454</v>
      </c>
      <c r="B501" s="427" t="s">
        <v>738</v>
      </c>
      <c r="C501" s="427" t="s">
        <v>180</v>
      </c>
      <c r="D501" s="427" t="s">
        <v>202</v>
      </c>
      <c r="E501" s="428">
        <v>5</v>
      </c>
      <c r="F501" s="428">
        <v>1</v>
      </c>
    </row>
    <row r="502" spans="1:6" ht="13.5" hidden="1" customHeight="1" outlineLevel="1" x14ac:dyDescent="0.15">
      <c r="A502" s="427" t="s">
        <v>453</v>
      </c>
      <c r="B502" s="427" t="s">
        <v>738</v>
      </c>
      <c r="C502" s="427" t="s">
        <v>180</v>
      </c>
      <c r="D502" s="427" t="s">
        <v>202</v>
      </c>
      <c r="E502" s="428">
        <v>5</v>
      </c>
      <c r="F502" s="428">
        <v>1</v>
      </c>
    </row>
    <row r="503" spans="1:6" ht="13.5" hidden="1" customHeight="1" outlineLevel="1" x14ac:dyDescent="0.15">
      <c r="A503" s="427" t="s">
        <v>452</v>
      </c>
      <c r="B503" s="427" t="s">
        <v>738</v>
      </c>
      <c r="C503" s="427" t="s">
        <v>180</v>
      </c>
      <c r="D503" s="427" t="s">
        <v>202</v>
      </c>
      <c r="E503" s="428">
        <v>5</v>
      </c>
      <c r="F503" s="428">
        <v>1</v>
      </c>
    </row>
    <row r="504" spans="1:6" ht="13.5" hidden="1" customHeight="1" outlineLevel="1" x14ac:dyDescent="0.15">
      <c r="A504" s="427" t="s">
        <v>451</v>
      </c>
      <c r="B504" s="427" t="s">
        <v>738</v>
      </c>
      <c r="C504" s="427" t="s">
        <v>180</v>
      </c>
      <c r="D504" s="427" t="s">
        <v>202</v>
      </c>
      <c r="E504" s="428">
        <v>5</v>
      </c>
      <c r="F504" s="428">
        <v>1</v>
      </c>
    </row>
    <row r="505" spans="1:6" ht="13.5" hidden="1" customHeight="1" outlineLevel="1" x14ac:dyDescent="0.15">
      <c r="A505" s="427" t="s">
        <v>446</v>
      </c>
      <c r="B505" s="427" t="s">
        <v>738</v>
      </c>
      <c r="C505" s="427" t="s">
        <v>180</v>
      </c>
      <c r="D505" s="427" t="s">
        <v>202</v>
      </c>
      <c r="E505" s="428">
        <v>5</v>
      </c>
      <c r="F505" s="428">
        <v>1</v>
      </c>
    </row>
    <row r="506" spans="1:6" ht="13.5" hidden="1" customHeight="1" outlineLevel="1" x14ac:dyDescent="0.15">
      <c r="A506" s="427" t="s">
        <v>450</v>
      </c>
      <c r="B506" s="427" t="s">
        <v>738</v>
      </c>
      <c r="C506" s="427" t="s">
        <v>180</v>
      </c>
      <c r="D506" s="427" t="s">
        <v>202</v>
      </c>
      <c r="E506" s="428">
        <v>5</v>
      </c>
      <c r="F506" s="428">
        <v>1</v>
      </c>
    </row>
    <row r="507" spans="1:6" ht="13.5" hidden="1" customHeight="1" outlineLevel="1" x14ac:dyDescent="0.15">
      <c r="A507" s="427" t="s">
        <v>448</v>
      </c>
      <c r="B507" s="427" t="s">
        <v>738</v>
      </c>
      <c r="C507" s="427" t="s">
        <v>180</v>
      </c>
      <c r="D507" s="427" t="s">
        <v>202</v>
      </c>
      <c r="E507" s="428">
        <v>5</v>
      </c>
      <c r="F507" s="428">
        <v>1</v>
      </c>
    </row>
    <row r="508" spans="1:6" ht="13.5" hidden="1" customHeight="1" outlineLevel="1" x14ac:dyDescent="0.15">
      <c r="A508" s="427" t="s">
        <v>447</v>
      </c>
      <c r="B508" s="427" t="s">
        <v>738</v>
      </c>
      <c r="C508" s="427" t="s">
        <v>180</v>
      </c>
      <c r="D508" s="427" t="s">
        <v>202</v>
      </c>
      <c r="E508" s="428">
        <v>5</v>
      </c>
      <c r="F508" s="428">
        <v>1</v>
      </c>
    </row>
    <row r="509" spans="1:6" ht="13.5" hidden="1" customHeight="1" outlineLevel="1" x14ac:dyDescent="0.15">
      <c r="A509" s="427" t="s">
        <v>461</v>
      </c>
      <c r="B509" s="427" t="s">
        <v>738</v>
      </c>
      <c r="C509" s="427" t="s">
        <v>180</v>
      </c>
      <c r="D509" s="427" t="s">
        <v>202</v>
      </c>
      <c r="E509" s="428">
        <v>5</v>
      </c>
      <c r="F509" s="428">
        <v>1</v>
      </c>
    </row>
    <row r="510" spans="1:6" ht="13.5" hidden="1" customHeight="1" outlineLevel="1" x14ac:dyDescent="0.15">
      <c r="A510" s="427" t="s">
        <v>462</v>
      </c>
      <c r="B510" s="427" t="s">
        <v>738</v>
      </c>
      <c r="C510" s="427" t="s">
        <v>180</v>
      </c>
      <c r="D510" s="427" t="s">
        <v>202</v>
      </c>
      <c r="E510" s="428">
        <v>5</v>
      </c>
      <c r="F510" s="428">
        <v>1</v>
      </c>
    </row>
    <row r="511" spans="1:6" ht="13.5" hidden="1" customHeight="1" outlineLevel="1" x14ac:dyDescent="0.15">
      <c r="A511" s="427" t="s">
        <v>442</v>
      </c>
      <c r="B511" s="427" t="s">
        <v>738</v>
      </c>
      <c r="C511" s="427" t="s">
        <v>180</v>
      </c>
      <c r="D511" s="427" t="s">
        <v>202</v>
      </c>
      <c r="E511" s="428">
        <v>5</v>
      </c>
      <c r="F511" s="428">
        <v>1</v>
      </c>
    </row>
    <row r="512" spans="1:6" ht="13.5" hidden="1" customHeight="1" outlineLevel="1" x14ac:dyDescent="0.15">
      <c r="A512" s="427" t="s">
        <v>459</v>
      </c>
      <c r="B512" s="427" t="s">
        <v>738</v>
      </c>
      <c r="C512" s="427" t="s">
        <v>180</v>
      </c>
      <c r="D512" s="427" t="s">
        <v>202</v>
      </c>
      <c r="E512" s="428">
        <v>5</v>
      </c>
      <c r="F512" s="428">
        <v>1</v>
      </c>
    </row>
    <row r="513" spans="1:6" ht="13.5" hidden="1" customHeight="1" outlineLevel="1" x14ac:dyDescent="0.15">
      <c r="A513" s="427" t="s">
        <v>460</v>
      </c>
      <c r="B513" s="427" t="s">
        <v>738</v>
      </c>
      <c r="C513" s="427" t="s">
        <v>180</v>
      </c>
      <c r="D513" s="427" t="s">
        <v>202</v>
      </c>
      <c r="E513" s="428">
        <v>5</v>
      </c>
      <c r="F513" s="428">
        <v>1</v>
      </c>
    </row>
    <row r="514" spans="1:6" ht="13.5" hidden="1" customHeight="1" outlineLevel="1" x14ac:dyDescent="0.15">
      <c r="A514" s="427" t="s">
        <v>444</v>
      </c>
      <c r="B514" s="427" t="s">
        <v>738</v>
      </c>
      <c r="C514" s="427" t="s">
        <v>180</v>
      </c>
      <c r="D514" s="427" t="s">
        <v>202</v>
      </c>
      <c r="E514" s="428">
        <v>5</v>
      </c>
      <c r="F514" s="428">
        <v>1</v>
      </c>
    </row>
    <row r="515" spans="1:6" ht="13.5" hidden="1" customHeight="1" outlineLevel="1" x14ac:dyDescent="0.15">
      <c r="A515" s="427" t="s">
        <v>456</v>
      </c>
      <c r="B515" s="427" t="s">
        <v>738</v>
      </c>
      <c r="C515" s="427" t="s">
        <v>180</v>
      </c>
      <c r="D515" s="427" t="s">
        <v>202</v>
      </c>
      <c r="E515" s="428">
        <v>5</v>
      </c>
      <c r="F515" s="428">
        <v>1</v>
      </c>
    </row>
    <row r="516" spans="1:6" ht="13.5" hidden="1" customHeight="1" outlineLevel="1" x14ac:dyDescent="0.15">
      <c r="A516" s="427" t="s">
        <v>449</v>
      </c>
      <c r="B516" s="427" t="s">
        <v>738</v>
      </c>
      <c r="C516" s="427" t="s">
        <v>180</v>
      </c>
      <c r="D516" s="427" t="s">
        <v>202</v>
      </c>
      <c r="E516" s="428">
        <v>5</v>
      </c>
      <c r="F516" s="428">
        <v>1</v>
      </c>
    </row>
    <row r="517" spans="1:6" ht="13.5" hidden="1" customHeight="1" outlineLevel="1" x14ac:dyDescent="0.15">
      <c r="A517" s="427" t="s">
        <v>457</v>
      </c>
      <c r="B517" s="427" t="s">
        <v>738</v>
      </c>
      <c r="C517" s="427" t="s">
        <v>180</v>
      </c>
      <c r="D517" s="427" t="s">
        <v>202</v>
      </c>
      <c r="E517" s="428">
        <v>5</v>
      </c>
      <c r="F517" s="428">
        <v>1</v>
      </c>
    </row>
    <row r="518" spans="1:6" ht="13.5" hidden="1" customHeight="1" outlineLevel="1" x14ac:dyDescent="0.15">
      <c r="A518" s="427" t="s">
        <v>443</v>
      </c>
      <c r="B518" s="427" t="s">
        <v>738</v>
      </c>
      <c r="C518" s="427" t="s">
        <v>180</v>
      </c>
      <c r="D518" s="427" t="s">
        <v>202</v>
      </c>
      <c r="E518" s="428">
        <v>5</v>
      </c>
      <c r="F518" s="428">
        <v>1</v>
      </c>
    </row>
    <row r="519" spans="1:6" ht="13.5" hidden="1" customHeight="1" outlineLevel="1" x14ac:dyDescent="0.15">
      <c r="A519" s="427" t="s">
        <v>432</v>
      </c>
      <c r="B519" s="427" t="s">
        <v>738</v>
      </c>
      <c r="C519" s="427" t="s">
        <v>180</v>
      </c>
      <c r="D519" s="427" t="s">
        <v>202</v>
      </c>
      <c r="E519" s="428">
        <v>5</v>
      </c>
      <c r="F519" s="428">
        <v>1</v>
      </c>
    </row>
    <row r="520" spans="1:6" ht="13.5" hidden="1" customHeight="1" outlineLevel="1" x14ac:dyDescent="0.15">
      <c r="A520" s="427" t="s">
        <v>433</v>
      </c>
      <c r="B520" s="427" t="s">
        <v>738</v>
      </c>
      <c r="C520" s="427" t="s">
        <v>180</v>
      </c>
      <c r="D520" s="427" t="s">
        <v>202</v>
      </c>
      <c r="E520" s="428">
        <v>5</v>
      </c>
      <c r="F520" s="428">
        <v>1</v>
      </c>
    </row>
    <row r="521" spans="1:6" ht="13.5" hidden="1" customHeight="1" outlineLevel="1" x14ac:dyDescent="0.15">
      <c r="A521" s="427" t="s">
        <v>467</v>
      </c>
      <c r="B521" s="427" t="s">
        <v>738</v>
      </c>
      <c r="C521" s="427" t="s">
        <v>96</v>
      </c>
      <c r="D521" s="427" t="s">
        <v>202</v>
      </c>
      <c r="E521" s="428">
        <v>5</v>
      </c>
      <c r="F521" s="428">
        <v>3</v>
      </c>
    </row>
    <row r="522" spans="1:6" ht="13.5" hidden="1" customHeight="1" outlineLevel="1" x14ac:dyDescent="0.15">
      <c r="A522" s="427" t="s">
        <v>466</v>
      </c>
      <c r="B522" s="427" t="s">
        <v>738</v>
      </c>
      <c r="C522" s="427" t="s">
        <v>96</v>
      </c>
      <c r="D522" s="427" t="s">
        <v>202</v>
      </c>
      <c r="E522" s="428">
        <v>5</v>
      </c>
      <c r="F522" s="428">
        <v>3</v>
      </c>
    </row>
    <row r="523" spans="1:6" ht="13.5" hidden="1" customHeight="1" outlineLevel="1" x14ac:dyDescent="0.15">
      <c r="A523" s="427" t="s">
        <v>464</v>
      </c>
      <c r="B523" s="427" t="s">
        <v>738</v>
      </c>
      <c r="C523" s="427" t="s">
        <v>96</v>
      </c>
      <c r="D523" s="427" t="s">
        <v>202</v>
      </c>
      <c r="E523" s="428">
        <v>5</v>
      </c>
      <c r="F523" s="428">
        <v>3</v>
      </c>
    </row>
    <row r="524" spans="1:6" ht="13.5" hidden="1" customHeight="1" outlineLevel="1" x14ac:dyDescent="0.15">
      <c r="A524" s="427" t="s">
        <v>468</v>
      </c>
      <c r="B524" s="427" t="s">
        <v>738</v>
      </c>
      <c r="C524" s="427" t="s">
        <v>96</v>
      </c>
      <c r="D524" s="427" t="s">
        <v>202</v>
      </c>
      <c r="E524" s="428">
        <v>5</v>
      </c>
      <c r="F524" s="428">
        <v>3</v>
      </c>
    </row>
    <row r="525" spans="1:6" ht="13.5" hidden="1" customHeight="1" outlineLevel="1" x14ac:dyDescent="0.15">
      <c r="A525" s="427" t="s">
        <v>463</v>
      </c>
      <c r="B525" s="427" t="s">
        <v>738</v>
      </c>
      <c r="C525" s="427" t="s">
        <v>96</v>
      </c>
      <c r="D525" s="427" t="s">
        <v>202</v>
      </c>
      <c r="E525" s="428">
        <v>5</v>
      </c>
      <c r="F525" s="428">
        <v>3</v>
      </c>
    </row>
    <row r="526" spans="1:6" ht="13.5" hidden="1" customHeight="1" outlineLevel="1" x14ac:dyDescent="0.15">
      <c r="A526" s="427" t="s">
        <v>465</v>
      </c>
      <c r="B526" s="427" t="s">
        <v>738</v>
      </c>
      <c r="C526" s="427" t="s">
        <v>96</v>
      </c>
      <c r="D526" s="427" t="s">
        <v>202</v>
      </c>
      <c r="E526" s="428">
        <v>5</v>
      </c>
      <c r="F526" s="428">
        <v>3</v>
      </c>
    </row>
    <row r="527" spans="1:6" ht="13.5" hidden="1" customHeight="1" outlineLevel="1" x14ac:dyDescent="0.15">
      <c r="A527" s="427" t="s">
        <v>469</v>
      </c>
      <c r="B527" s="427" t="s">
        <v>738</v>
      </c>
      <c r="C527" s="427" t="s">
        <v>98</v>
      </c>
      <c r="D527" s="427" t="s">
        <v>202</v>
      </c>
      <c r="E527" s="428">
        <v>5</v>
      </c>
      <c r="F527" s="428">
        <v>5</v>
      </c>
    </row>
    <row r="528" spans="1:6" ht="13.5" hidden="1" customHeight="1" outlineLevel="1" x14ac:dyDescent="0.15">
      <c r="A528" s="427" t="s">
        <v>471</v>
      </c>
      <c r="B528" s="427" t="s">
        <v>738</v>
      </c>
      <c r="C528" s="427" t="s">
        <v>98</v>
      </c>
      <c r="D528" s="427" t="s">
        <v>202</v>
      </c>
      <c r="E528" s="428">
        <v>5</v>
      </c>
      <c r="F528" s="428">
        <v>5</v>
      </c>
    </row>
    <row r="529" spans="1:6" ht="13.5" hidden="1" customHeight="1" outlineLevel="1" x14ac:dyDescent="0.15">
      <c r="A529" s="427" t="s">
        <v>473</v>
      </c>
      <c r="B529" s="427" t="s">
        <v>738</v>
      </c>
      <c r="C529" s="427" t="s">
        <v>99</v>
      </c>
      <c r="D529" s="427" t="s">
        <v>202</v>
      </c>
      <c r="E529" s="428">
        <v>5</v>
      </c>
      <c r="F529" s="428">
        <v>6</v>
      </c>
    </row>
    <row r="530" spans="1:6" ht="13.5" hidden="1" customHeight="1" outlineLevel="1" x14ac:dyDescent="0.15">
      <c r="A530" s="427" t="s">
        <v>472</v>
      </c>
      <c r="B530" s="427" t="s">
        <v>738</v>
      </c>
      <c r="C530" s="427" t="s">
        <v>99</v>
      </c>
      <c r="D530" s="427" t="s">
        <v>202</v>
      </c>
      <c r="E530" s="428">
        <v>5</v>
      </c>
      <c r="F530" s="428">
        <v>6</v>
      </c>
    </row>
    <row r="531" spans="1:6" ht="13.5" hidden="1" customHeight="1" outlineLevel="1" x14ac:dyDescent="0.15">
      <c r="A531" s="427" t="s">
        <v>474</v>
      </c>
      <c r="B531" s="427" t="s">
        <v>738</v>
      </c>
      <c r="C531" s="427" t="s">
        <v>99</v>
      </c>
      <c r="D531" s="427" t="s">
        <v>202</v>
      </c>
      <c r="E531" s="428">
        <v>5</v>
      </c>
      <c r="F531" s="428">
        <v>6</v>
      </c>
    </row>
    <row r="532" spans="1:6" ht="13.5" hidden="1" customHeight="1" outlineLevel="1" x14ac:dyDescent="0.15">
      <c r="A532" s="427" t="s">
        <v>475</v>
      </c>
      <c r="B532" s="427" t="s">
        <v>738</v>
      </c>
      <c r="C532" s="427" t="s">
        <v>99</v>
      </c>
      <c r="D532" s="427" t="s">
        <v>202</v>
      </c>
      <c r="E532" s="428">
        <v>5</v>
      </c>
      <c r="F532" s="428">
        <v>6</v>
      </c>
    </row>
    <row r="533" spans="1:6" ht="13.5" hidden="1" customHeight="1" outlineLevel="1" x14ac:dyDescent="0.15">
      <c r="A533" s="427" t="s">
        <v>477</v>
      </c>
      <c r="B533" s="427" t="s">
        <v>738</v>
      </c>
      <c r="C533" s="427" t="s">
        <v>100</v>
      </c>
      <c r="D533" s="427" t="s">
        <v>202</v>
      </c>
      <c r="E533" s="428">
        <v>5</v>
      </c>
      <c r="F533" s="428">
        <v>7</v>
      </c>
    </row>
    <row r="534" spans="1:6" ht="13.5" hidden="1" customHeight="1" outlineLevel="1" x14ac:dyDescent="0.15">
      <c r="A534" s="427" t="s">
        <v>476</v>
      </c>
      <c r="B534" s="427" t="s">
        <v>738</v>
      </c>
      <c r="C534" s="427" t="s">
        <v>100</v>
      </c>
      <c r="D534" s="427" t="s">
        <v>202</v>
      </c>
      <c r="E534" s="428">
        <v>5</v>
      </c>
      <c r="F534" s="428">
        <v>7</v>
      </c>
    </row>
    <row r="535" spans="1:6" ht="13.5" hidden="1" customHeight="1" outlineLevel="1" x14ac:dyDescent="0.15">
      <c r="A535" s="427" t="s">
        <v>482</v>
      </c>
      <c r="B535" s="427" t="s">
        <v>738</v>
      </c>
      <c r="C535" s="427" t="s">
        <v>103</v>
      </c>
      <c r="D535" s="427" t="s">
        <v>202</v>
      </c>
      <c r="E535" s="428">
        <v>5</v>
      </c>
      <c r="F535" s="428">
        <v>10</v>
      </c>
    </row>
    <row r="536" spans="1:6" ht="13.5" hidden="1" customHeight="1" outlineLevel="1" x14ac:dyDescent="0.15">
      <c r="A536" s="427" t="s">
        <v>481</v>
      </c>
      <c r="B536" s="427" t="s">
        <v>738</v>
      </c>
      <c r="C536" s="427" t="s">
        <v>103</v>
      </c>
      <c r="D536" s="427" t="s">
        <v>202</v>
      </c>
      <c r="E536" s="428">
        <v>5</v>
      </c>
      <c r="F536" s="428">
        <v>10</v>
      </c>
    </row>
    <row r="537" spans="1:6" ht="13.5" hidden="1" customHeight="1" outlineLevel="1" x14ac:dyDescent="0.15">
      <c r="A537" s="427" t="s">
        <v>480</v>
      </c>
      <c r="B537" s="427" t="s">
        <v>738</v>
      </c>
      <c r="C537" s="427" t="s">
        <v>103</v>
      </c>
      <c r="D537" s="427" t="s">
        <v>202</v>
      </c>
      <c r="E537" s="428">
        <v>5</v>
      </c>
      <c r="F537" s="428">
        <v>10</v>
      </c>
    </row>
    <row r="538" spans="1:6" ht="13.5" hidden="1" customHeight="1" outlineLevel="1" x14ac:dyDescent="0.15">
      <c r="A538" s="427" t="s">
        <v>956</v>
      </c>
      <c r="B538" s="427" t="s">
        <v>738</v>
      </c>
      <c r="C538" s="427" t="s">
        <v>103</v>
      </c>
      <c r="D538" s="427" t="s">
        <v>202</v>
      </c>
      <c r="E538" s="428">
        <v>5</v>
      </c>
      <c r="F538" s="428">
        <v>10</v>
      </c>
    </row>
    <row r="539" spans="1:6" ht="13.5" hidden="1" customHeight="1" outlineLevel="1" x14ac:dyDescent="0.15">
      <c r="A539" s="427" t="s">
        <v>478</v>
      </c>
      <c r="B539" s="427" t="s">
        <v>738</v>
      </c>
      <c r="C539" s="427" t="s">
        <v>103</v>
      </c>
      <c r="D539" s="427" t="s">
        <v>202</v>
      </c>
      <c r="E539" s="428">
        <v>5</v>
      </c>
      <c r="F539" s="428">
        <v>10</v>
      </c>
    </row>
    <row r="540" spans="1:6" ht="13.5" hidden="1" customHeight="1" outlineLevel="1" x14ac:dyDescent="0.15">
      <c r="A540" s="427" t="s">
        <v>479</v>
      </c>
      <c r="B540" s="427" t="s">
        <v>738</v>
      </c>
      <c r="C540" s="427" t="s">
        <v>103</v>
      </c>
      <c r="D540" s="427" t="s">
        <v>202</v>
      </c>
      <c r="E540" s="428">
        <v>5</v>
      </c>
      <c r="F540" s="428">
        <v>10</v>
      </c>
    </row>
    <row r="541" spans="1:6" ht="13.5" hidden="1" customHeight="1" outlineLevel="1" x14ac:dyDescent="0.15">
      <c r="A541" s="427" t="s">
        <v>486</v>
      </c>
      <c r="B541" s="427" t="s">
        <v>738</v>
      </c>
      <c r="C541" s="427" t="s">
        <v>104</v>
      </c>
      <c r="D541" s="427" t="s">
        <v>202</v>
      </c>
      <c r="E541" s="428">
        <v>5</v>
      </c>
      <c r="F541" s="428">
        <v>11</v>
      </c>
    </row>
    <row r="542" spans="1:6" ht="13.5" hidden="1" customHeight="1" outlineLevel="1" x14ac:dyDescent="0.15">
      <c r="A542" s="427" t="s">
        <v>488</v>
      </c>
      <c r="B542" s="427" t="s">
        <v>738</v>
      </c>
      <c r="C542" s="427" t="s">
        <v>104</v>
      </c>
      <c r="D542" s="427" t="s">
        <v>202</v>
      </c>
      <c r="E542" s="428">
        <v>5</v>
      </c>
      <c r="F542" s="428">
        <v>11</v>
      </c>
    </row>
    <row r="543" spans="1:6" ht="13.5" hidden="1" customHeight="1" outlineLevel="1" x14ac:dyDescent="0.15">
      <c r="A543" s="427" t="s">
        <v>489</v>
      </c>
      <c r="B543" s="427" t="s">
        <v>738</v>
      </c>
      <c r="C543" s="427" t="s">
        <v>104</v>
      </c>
      <c r="D543" s="427" t="s">
        <v>202</v>
      </c>
      <c r="E543" s="428">
        <v>5</v>
      </c>
      <c r="F543" s="428">
        <v>11</v>
      </c>
    </row>
    <row r="544" spans="1:6" ht="13.5" hidden="1" customHeight="1" outlineLevel="1" x14ac:dyDescent="0.15">
      <c r="A544" s="427" t="s">
        <v>499</v>
      </c>
      <c r="B544" s="427" t="s">
        <v>738</v>
      </c>
      <c r="C544" s="427" t="s">
        <v>104</v>
      </c>
      <c r="D544" s="427" t="s">
        <v>202</v>
      </c>
      <c r="E544" s="428">
        <v>5</v>
      </c>
      <c r="F544" s="428">
        <v>11</v>
      </c>
    </row>
    <row r="545" spans="1:6" ht="13.5" hidden="1" customHeight="1" outlineLevel="1" x14ac:dyDescent="0.15">
      <c r="A545" s="427" t="s">
        <v>500</v>
      </c>
      <c r="B545" s="427" t="s">
        <v>738</v>
      </c>
      <c r="C545" s="427" t="s">
        <v>104</v>
      </c>
      <c r="D545" s="427" t="s">
        <v>202</v>
      </c>
      <c r="E545" s="428">
        <v>5</v>
      </c>
      <c r="F545" s="428">
        <v>11</v>
      </c>
    </row>
    <row r="546" spans="1:6" ht="13.5" hidden="1" customHeight="1" outlineLevel="1" x14ac:dyDescent="0.15">
      <c r="A546" s="427" t="s">
        <v>502</v>
      </c>
      <c r="B546" s="427" t="s">
        <v>738</v>
      </c>
      <c r="C546" s="427" t="s">
        <v>104</v>
      </c>
      <c r="D546" s="427" t="s">
        <v>202</v>
      </c>
      <c r="E546" s="428">
        <v>5</v>
      </c>
      <c r="F546" s="428">
        <v>11</v>
      </c>
    </row>
    <row r="547" spans="1:6" ht="13.5" hidden="1" customHeight="1" outlineLevel="1" x14ac:dyDescent="0.15">
      <c r="A547" s="427" t="s">
        <v>506</v>
      </c>
      <c r="B547" s="427" t="s">
        <v>738</v>
      </c>
      <c r="C547" s="427" t="s">
        <v>104</v>
      </c>
      <c r="D547" s="427" t="s">
        <v>202</v>
      </c>
      <c r="E547" s="428">
        <v>5</v>
      </c>
      <c r="F547" s="428">
        <v>11</v>
      </c>
    </row>
    <row r="548" spans="1:6" ht="13.5" hidden="1" customHeight="1" outlineLevel="1" x14ac:dyDescent="0.15">
      <c r="A548" s="427" t="s">
        <v>508</v>
      </c>
      <c r="B548" s="427" t="s">
        <v>738</v>
      </c>
      <c r="C548" s="427" t="s">
        <v>104</v>
      </c>
      <c r="D548" s="427" t="s">
        <v>202</v>
      </c>
      <c r="E548" s="428">
        <v>5</v>
      </c>
      <c r="F548" s="428">
        <v>11</v>
      </c>
    </row>
    <row r="549" spans="1:6" ht="13.5" hidden="1" customHeight="1" outlineLevel="1" x14ac:dyDescent="0.15">
      <c r="A549" s="427" t="s">
        <v>504</v>
      </c>
      <c r="B549" s="427" t="s">
        <v>738</v>
      </c>
      <c r="C549" s="427" t="s">
        <v>104</v>
      </c>
      <c r="D549" s="427" t="s">
        <v>202</v>
      </c>
      <c r="E549" s="428">
        <v>5</v>
      </c>
      <c r="F549" s="428">
        <v>11</v>
      </c>
    </row>
    <row r="550" spans="1:6" ht="13.5" hidden="1" customHeight="1" outlineLevel="1" x14ac:dyDescent="0.15">
      <c r="A550" s="427" t="s">
        <v>501</v>
      </c>
      <c r="B550" s="427" t="s">
        <v>738</v>
      </c>
      <c r="C550" s="427" t="s">
        <v>104</v>
      </c>
      <c r="D550" s="427" t="s">
        <v>202</v>
      </c>
      <c r="E550" s="428">
        <v>5</v>
      </c>
      <c r="F550" s="428">
        <v>11</v>
      </c>
    </row>
    <row r="551" spans="1:6" ht="13.5" hidden="1" customHeight="1" outlineLevel="1" x14ac:dyDescent="0.15">
      <c r="A551" s="427" t="s">
        <v>505</v>
      </c>
      <c r="B551" s="427" t="s">
        <v>738</v>
      </c>
      <c r="C551" s="427" t="s">
        <v>104</v>
      </c>
      <c r="D551" s="427" t="s">
        <v>202</v>
      </c>
      <c r="E551" s="428">
        <v>5</v>
      </c>
      <c r="F551" s="428">
        <v>11</v>
      </c>
    </row>
    <row r="552" spans="1:6" ht="13.5" hidden="1" customHeight="1" outlineLevel="1" x14ac:dyDescent="0.15">
      <c r="A552" s="427" t="s">
        <v>507</v>
      </c>
      <c r="B552" s="427" t="s">
        <v>738</v>
      </c>
      <c r="C552" s="427" t="s">
        <v>104</v>
      </c>
      <c r="D552" s="427" t="s">
        <v>202</v>
      </c>
      <c r="E552" s="428">
        <v>5</v>
      </c>
      <c r="F552" s="428">
        <v>11</v>
      </c>
    </row>
    <row r="553" spans="1:6" ht="13.5" hidden="1" customHeight="1" outlineLevel="1" x14ac:dyDescent="0.15">
      <c r="A553" s="427" t="s">
        <v>495</v>
      </c>
      <c r="B553" s="427" t="s">
        <v>738</v>
      </c>
      <c r="C553" s="427" t="s">
        <v>104</v>
      </c>
      <c r="D553" s="427" t="s">
        <v>202</v>
      </c>
      <c r="E553" s="428">
        <v>5</v>
      </c>
      <c r="F553" s="428">
        <v>11</v>
      </c>
    </row>
    <row r="554" spans="1:6" ht="13.5" hidden="1" customHeight="1" outlineLevel="1" x14ac:dyDescent="0.15">
      <c r="A554" s="427" t="s">
        <v>483</v>
      </c>
      <c r="B554" s="427" t="s">
        <v>738</v>
      </c>
      <c r="C554" s="427" t="s">
        <v>104</v>
      </c>
      <c r="D554" s="427" t="s">
        <v>202</v>
      </c>
      <c r="E554" s="428">
        <v>5</v>
      </c>
      <c r="F554" s="428">
        <v>11</v>
      </c>
    </row>
    <row r="555" spans="1:6" ht="13.5" hidden="1" customHeight="1" outlineLevel="1" x14ac:dyDescent="0.15">
      <c r="A555" s="427" t="s">
        <v>497</v>
      </c>
      <c r="B555" s="427" t="s">
        <v>738</v>
      </c>
      <c r="C555" s="427" t="s">
        <v>104</v>
      </c>
      <c r="D555" s="427" t="s">
        <v>202</v>
      </c>
      <c r="E555" s="428">
        <v>5</v>
      </c>
      <c r="F555" s="428">
        <v>11</v>
      </c>
    </row>
    <row r="556" spans="1:6" ht="13.5" hidden="1" customHeight="1" outlineLevel="1" x14ac:dyDescent="0.15">
      <c r="A556" s="427" t="s">
        <v>722</v>
      </c>
      <c r="B556" s="427" t="s">
        <v>738</v>
      </c>
      <c r="C556" s="427" t="s">
        <v>104</v>
      </c>
      <c r="D556" s="427" t="s">
        <v>202</v>
      </c>
      <c r="E556" s="428">
        <v>5</v>
      </c>
      <c r="F556" s="428">
        <v>11</v>
      </c>
    </row>
    <row r="557" spans="1:6" ht="13.5" hidden="1" customHeight="1" outlineLevel="1" x14ac:dyDescent="0.15">
      <c r="A557" s="427" t="s">
        <v>511</v>
      </c>
      <c r="B557" s="427" t="s">
        <v>738</v>
      </c>
      <c r="C557" s="427" t="s">
        <v>104</v>
      </c>
      <c r="D557" s="427" t="s">
        <v>202</v>
      </c>
      <c r="E557" s="428">
        <v>5</v>
      </c>
      <c r="F557" s="428">
        <v>11</v>
      </c>
    </row>
    <row r="558" spans="1:6" ht="13.5" hidden="1" customHeight="1" outlineLevel="1" x14ac:dyDescent="0.15">
      <c r="A558" s="427" t="s">
        <v>494</v>
      </c>
      <c r="B558" s="427" t="s">
        <v>738</v>
      </c>
      <c r="C558" s="427" t="s">
        <v>104</v>
      </c>
      <c r="D558" s="427" t="s">
        <v>202</v>
      </c>
      <c r="E558" s="428">
        <v>5</v>
      </c>
      <c r="F558" s="428">
        <v>11</v>
      </c>
    </row>
    <row r="559" spans="1:6" ht="13.5" hidden="1" customHeight="1" outlineLevel="1" x14ac:dyDescent="0.15">
      <c r="A559" s="427" t="s">
        <v>509</v>
      </c>
      <c r="B559" s="427" t="s">
        <v>738</v>
      </c>
      <c r="C559" s="427" t="s">
        <v>104</v>
      </c>
      <c r="D559" s="427" t="s">
        <v>202</v>
      </c>
      <c r="E559" s="428">
        <v>5</v>
      </c>
      <c r="F559" s="428">
        <v>11</v>
      </c>
    </row>
    <row r="560" spans="1:6" ht="13.5" hidden="1" customHeight="1" outlineLevel="1" x14ac:dyDescent="0.15">
      <c r="A560" s="427" t="s">
        <v>496</v>
      </c>
      <c r="B560" s="427" t="s">
        <v>738</v>
      </c>
      <c r="C560" s="427" t="s">
        <v>104</v>
      </c>
      <c r="D560" s="427" t="s">
        <v>202</v>
      </c>
      <c r="E560" s="428">
        <v>5</v>
      </c>
      <c r="F560" s="428">
        <v>11</v>
      </c>
    </row>
    <row r="561" spans="1:6" ht="13.5" hidden="1" customHeight="1" outlineLevel="1" x14ac:dyDescent="0.15">
      <c r="A561" s="427" t="s">
        <v>512</v>
      </c>
      <c r="B561" s="427" t="s">
        <v>738</v>
      </c>
      <c r="C561" s="427" t="s">
        <v>104</v>
      </c>
      <c r="D561" s="427" t="s">
        <v>202</v>
      </c>
      <c r="E561" s="428">
        <v>5</v>
      </c>
      <c r="F561" s="428">
        <v>11</v>
      </c>
    </row>
    <row r="562" spans="1:6" ht="13.5" hidden="1" customHeight="1" outlineLevel="1" x14ac:dyDescent="0.15">
      <c r="A562" s="427" t="s">
        <v>492</v>
      </c>
      <c r="B562" s="427" t="s">
        <v>738</v>
      </c>
      <c r="C562" s="427" t="s">
        <v>104</v>
      </c>
      <c r="D562" s="427" t="s">
        <v>202</v>
      </c>
      <c r="E562" s="428">
        <v>5</v>
      </c>
      <c r="F562" s="428">
        <v>11</v>
      </c>
    </row>
    <row r="563" spans="1:6" ht="13.5" hidden="1" customHeight="1" outlineLevel="1" x14ac:dyDescent="0.15">
      <c r="A563" s="427" t="s">
        <v>484</v>
      </c>
      <c r="B563" s="427" t="s">
        <v>738</v>
      </c>
      <c r="C563" s="427" t="s">
        <v>104</v>
      </c>
      <c r="D563" s="427" t="s">
        <v>202</v>
      </c>
      <c r="E563" s="428">
        <v>5</v>
      </c>
      <c r="F563" s="428">
        <v>11</v>
      </c>
    </row>
    <row r="564" spans="1:6" ht="13.5" hidden="1" customHeight="1" outlineLevel="1" x14ac:dyDescent="0.15">
      <c r="A564" s="427" t="s">
        <v>487</v>
      </c>
      <c r="B564" s="427" t="s">
        <v>738</v>
      </c>
      <c r="C564" s="427" t="s">
        <v>104</v>
      </c>
      <c r="D564" s="427" t="s">
        <v>202</v>
      </c>
      <c r="E564" s="428">
        <v>5</v>
      </c>
      <c r="F564" s="428">
        <v>11</v>
      </c>
    </row>
    <row r="565" spans="1:6" ht="13.5" hidden="1" customHeight="1" outlineLevel="1" x14ac:dyDescent="0.15">
      <c r="A565" s="427" t="s">
        <v>485</v>
      </c>
      <c r="B565" s="427" t="s">
        <v>738</v>
      </c>
      <c r="C565" s="427" t="s">
        <v>104</v>
      </c>
      <c r="D565" s="427" t="s">
        <v>202</v>
      </c>
      <c r="E565" s="428">
        <v>5</v>
      </c>
      <c r="F565" s="428">
        <v>11</v>
      </c>
    </row>
    <row r="566" spans="1:6" ht="13.5" hidden="1" customHeight="1" outlineLevel="1" x14ac:dyDescent="0.15">
      <c r="A566" s="427" t="s">
        <v>498</v>
      </c>
      <c r="B566" s="427" t="s">
        <v>738</v>
      </c>
      <c r="C566" s="427" t="s">
        <v>104</v>
      </c>
      <c r="D566" s="427" t="s">
        <v>202</v>
      </c>
      <c r="E566" s="428">
        <v>5</v>
      </c>
      <c r="F566" s="428">
        <v>11</v>
      </c>
    </row>
    <row r="567" spans="1:6" ht="13.5" hidden="1" customHeight="1" outlineLevel="1" x14ac:dyDescent="0.15">
      <c r="A567" s="427" t="s">
        <v>510</v>
      </c>
      <c r="B567" s="427" t="s">
        <v>738</v>
      </c>
      <c r="C567" s="427" t="s">
        <v>104</v>
      </c>
      <c r="D567" s="427" t="s">
        <v>202</v>
      </c>
      <c r="E567" s="428">
        <v>5</v>
      </c>
      <c r="F567" s="428">
        <v>11</v>
      </c>
    </row>
    <row r="568" spans="1:6" ht="13.5" hidden="1" customHeight="1" outlineLevel="1" x14ac:dyDescent="0.15">
      <c r="A568" s="427" t="s">
        <v>491</v>
      </c>
      <c r="B568" s="427" t="s">
        <v>738</v>
      </c>
      <c r="C568" s="427" t="s">
        <v>104</v>
      </c>
      <c r="D568" s="427" t="s">
        <v>202</v>
      </c>
      <c r="E568" s="428">
        <v>5</v>
      </c>
      <c r="F568" s="428">
        <v>11</v>
      </c>
    </row>
    <row r="569" spans="1:6" ht="13.5" hidden="1" customHeight="1" outlineLevel="1" x14ac:dyDescent="0.15">
      <c r="A569" s="427" t="s">
        <v>503</v>
      </c>
      <c r="B569" s="427" t="s">
        <v>738</v>
      </c>
      <c r="C569" s="427" t="s">
        <v>104</v>
      </c>
      <c r="D569" s="427" t="s">
        <v>202</v>
      </c>
      <c r="E569" s="428">
        <v>5</v>
      </c>
      <c r="F569" s="428">
        <v>11</v>
      </c>
    </row>
    <row r="570" spans="1:6" ht="13.5" hidden="1" customHeight="1" outlineLevel="1" x14ac:dyDescent="0.15">
      <c r="A570" s="427" t="s">
        <v>493</v>
      </c>
      <c r="B570" s="427" t="s">
        <v>738</v>
      </c>
      <c r="C570" s="427" t="s">
        <v>104</v>
      </c>
      <c r="D570" s="427" t="s">
        <v>202</v>
      </c>
      <c r="E570" s="428">
        <v>5</v>
      </c>
      <c r="F570" s="428">
        <v>11</v>
      </c>
    </row>
    <row r="571" spans="1:6" ht="13.5" hidden="1" customHeight="1" outlineLevel="1" x14ac:dyDescent="0.15">
      <c r="A571" s="427" t="s">
        <v>514</v>
      </c>
      <c r="B571" s="427" t="s">
        <v>738</v>
      </c>
      <c r="C571" s="427" t="s">
        <v>110</v>
      </c>
      <c r="D571" s="427" t="s">
        <v>202</v>
      </c>
      <c r="E571" s="428">
        <v>5</v>
      </c>
      <c r="F571" s="428">
        <v>12</v>
      </c>
    </row>
    <row r="572" spans="1:6" ht="13.5" hidden="1" customHeight="1" outlineLevel="1" x14ac:dyDescent="0.15">
      <c r="A572" s="427" t="s">
        <v>689</v>
      </c>
      <c r="B572" s="427" t="s">
        <v>738</v>
      </c>
      <c r="C572" s="427" t="s">
        <v>110</v>
      </c>
      <c r="D572" s="427" t="s">
        <v>202</v>
      </c>
      <c r="E572" s="428">
        <v>5</v>
      </c>
      <c r="F572" s="428">
        <v>12</v>
      </c>
    </row>
    <row r="573" spans="1:6" ht="13.5" hidden="1" customHeight="1" outlineLevel="1" x14ac:dyDescent="0.15">
      <c r="A573" s="427" t="s">
        <v>515</v>
      </c>
      <c r="B573" s="427" t="s">
        <v>738</v>
      </c>
      <c r="C573" s="427" t="s">
        <v>110</v>
      </c>
      <c r="D573" s="427" t="s">
        <v>202</v>
      </c>
      <c r="E573" s="428">
        <v>5</v>
      </c>
      <c r="F573" s="428">
        <v>12</v>
      </c>
    </row>
    <row r="574" spans="1:6" ht="13.5" hidden="1" customHeight="1" outlineLevel="1" x14ac:dyDescent="0.15">
      <c r="A574" s="427" t="s">
        <v>517</v>
      </c>
      <c r="B574" s="427" t="s">
        <v>738</v>
      </c>
      <c r="C574" s="427" t="s">
        <v>110</v>
      </c>
      <c r="D574" s="427" t="s">
        <v>202</v>
      </c>
      <c r="E574" s="428">
        <v>5</v>
      </c>
      <c r="F574" s="428">
        <v>12</v>
      </c>
    </row>
    <row r="575" spans="1:6" ht="13.5" hidden="1" customHeight="1" outlineLevel="1" x14ac:dyDescent="0.15">
      <c r="A575" s="427" t="s">
        <v>518</v>
      </c>
      <c r="B575" s="427" t="s">
        <v>738</v>
      </c>
      <c r="C575" s="427" t="s">
        <v>110</v>
      </c>
      <c r="D575" s="427" t="s">
        <v>202</v>
      </c>
      <c r="E575" s="428">
        <v>5</v>
      </c>
      <c r="F575" s="428">
        <v>12</v>
      </c>
    </row>
    <row r="576" spans="1:6" ht="13.5" hidden="1" customHeight="1" outlineLevel="1" x14ac:dyDescent="0.15">
      <c r="A576" s="427" t="s">
        <v>513</v>
      </c>
      <c r="B576" s="427" t="s">
        <v>738</v>
      </c>
      <c r="C576" s="427" t="s">
        <v>110</v>
      </c>
      <c r="D576" s="427" t="s">
        <v>202</v>
      </c>
      <c r="E576" s="428">
        <v>5</v>
      </c>
      <c r="F576" s="428">
        <v>12</v>
      </c>
    </row>
    <row r="577" spans="1:6" ht="13.5" hidden="1" customHeight="1" outlineLevel="1" x14ac:dyDescent="0.15">
      <c r="A577" s="427" t="s">
        <v>522</v>
      </c>
      <c r="B577" s="427" t="s">
        <v>738</v>
      </c>
      <c r="C577" s="427" t="s">
        <v>110</v>
      </c>
      <c r="D577" s="427" t="s">
        <v>202</v>
      </c>
      <c r="E577" s="428">
        <v>5</v>
      </c>
      <c r="F577" s="428">
        <v>12</v>
      </c>
    </row>
    <row r="578" spans="1:6" ht="13.5" hidden="1" customHeight="1" outlineLevel="1" x14ac:dyDescent="0.15">
      <c r="A578" s="427" t="s">
        <v>524</v>
      </c>
      <c r="B578" s="427" t="s">
        <v>738</v>
      </c>
      <c r="C578" s="427" t="s">
        <v>114</v>
      </c>
      <c r="D578" s="427" t="s">
        <v>202</v>
      </c>
      <c r="E578" s="428">
        <v>5</v>
      </c>
      <c r="F578" s="428">
        <v>17</v>
      </c>
    </row>
    <row r="579" spans="1:6" ht="13.5" hidden="1" customHeight="1" outlineLevel="1" x14ac:dyDescent="0.15">
      <c r="A579" s="427" t="s">
        <v>529</v>
      </c>
      <c r="B579" s="427" t="s">
        <v>738</v>
      </c>
      <c r="C579" s="427" t="s">
        <v>117</v>
      </c>
      <c r="D579" s="427" t="s">
        <v>202</v>
      </c>
      <c r="E579" s="428">
        <v>5</v>
      </c>
      <c r="F579" s="428">
        <v>20</v>
      </c>
    </row>
    <row r="580" spans="1:6" ht="13.5" hidden="1" customHeight="1" outlineLevel="1" x14ac:dyDescent="0.15">
      <c r="A580" s="427" t="s">
        <v>527</v>
      </c>
      <c r="B580" s="427" t="s">
        <v>738</v>
      </c>
      <c r="C580" s="427" t="s">
        <v>117</v>
      </c>
      <c r="D580" s="427" t="s">
        <v>202</v>
      </c>
      <c r="E580" s="428">
        <v>5</v>
      </c>
      <c r="F580" s="428">
        <v>20</v>
      </c>
    </row>
    <row r="581" spans="1:6" ht="13.5" hidden="1" customHeight="1" outlineLevel="1" x14ac:dyDescent="0.15">
      <c r="A581" s="427" t="s">
        <v>526</v>
      </c>
      <c r="B581" s="427" t="s">
        <v>738</v>
      </c>
      <c r="C581" s="427" t="s">
        <v>117</v>
      </c>
      <c r="D581" s="427" t="s">
        <v>202</v>
      </c>
      <c r="E581" s="428">
        <v>5</v>
      </c>
      <c r="F581" s="428">
        <v>20</v>
      </c>
    </row>
    <row r="582" spans="1:6" ht="13.5" hidden="1" customHeight="1" outlineLevel="1" x14ac:dyDescent="0.15">
      <c r="A582" s="427" t="s">
        <v>528</v>
      </c>
      <c r="B582" s="427" t="s">
        <v>738</v>
      </c>
      <c r="C582" s="427" t="s">
        <v>117</v>
      </c>
      <c r="D582" s="427" t="s">
        <v>202</v>
      </c>
      <c r="E582" s="428">
        <v>5</v>
      </c>
      <c r="F582" s="428">
        <v>20</v>
      </c>
    </row>
    <row r="583" spans="1:6" ht="13.5" hidden="1" customHeight="1" outlineLevel="1" x14ac:dyDescent="0.15">
      <c r="A583" s="427" t="s">
        <v>530</v>
      </c>
      <c r="B583" s="427" t="s">
        <v>738</v>
      </c>
      <c r="C583" s="427" t="s">
        <v>118</v>
      </c>
      <c r="D583" s="427" t="s">
        <v>202</v>
      </c>
      <c r="E583" s="428">
        <v>5</v>
      </c>
      <c r="F583" s="428">
        <v>21</v>
      </c>
    </row>
    <row r="584" spans="1:6" ht="13.5" hidden="1" customHeight="1" outlineLevel="1" x14ac:dyDescent="0.15">
      <c r="A584" s="427" t="s">
        <v>531</v>
      </c>
      <c r="B584" s="427" t="s">
        <v>738</v>
      </c>
      <c r="C584" s="427" t="s">
        <v>118</v>
      </c>
      <c r="D584" s="427" t="s">
        <v>202</v>
      </c>
      <c r="E584" s="428">
        <v>5</v>
      </c>
      <c r="F584" s="428">
        <v>21</v>
      </c>
    </row>
    <row r="585" spans="1:6" ht="13.5" hidden="1" customHeight="1" outlineLevel="1" x14ac:dyDescent="0.15">
      <c r="A585" s="427" t="s">
        <v>532</v>
      </c>
      <c r="B585" s="427" t="s">
        <v>738</v>
      </c>
      <c r="C585" s="427" t="s">
        <v>118</v>
      </c>
      <c r="D585" s="427" t="s">
        <v>202</v>
      </c>
      <c r="E585" s="428">
        <v>5</v>
      </c>
      <c r="F585" s="428">
        <v>21</v>
      </c>
    </row>
    <row r="586" spans="1:6" ht="13.5" hidden="1" customHeight="1" outlineLevel="1" x14ac:dyDescent="0.15">
      <c r="A586" s="427" t="s">
        <v>534</v>
      </c>
      <c r="B586" s="427" t="s">
        <v>738</v>
      </c>
      <c r="C586" s="427" t="s">
        <v>119</v>
      </c>
      <c r="D586" s="427" t="s">
        <v>202</v>
      </c>
      <c r="E586" s="428">
        <v>5</v>
      </c>
      <c r="F586" s="428">
        <v>22</v>
      </c>
    </row>
    <row r="587" spans="1:6" ht="13.5" hidden="1" customHeight="1" outlineLevel="1" x14ac:dyDescent="0.15">
      <c r="A587" s="427" t="s">
        <v>542</v>
      </c>
      <c r="B587" s="427" t="s">
        <v>738</v>
      </c>
      <c r="C587" s="427" t="s">
        <v>119</v>
      </c>
      <c r="D587" s="427" t="s">
        <v>202</v>
      </c>
      <c r="E587" s="428">
        <v>5</v>
      </c>
      <c r="F587" s="428">
        <v>22</v>
      </c>
    </row>
    <row r="588" spans="1:6" ht="13.5" hidden="1" customHeight="1" outlineLevel="1" x14ac:dyDescent="0.15">
      <c r="A588" s="427" t="s">
        <v>540</v>
      </c>
      <c r="B588" s="427" t="s">
        <v>738</v>
      </c>
      <c r="C588" s="427" t="s">
        <v>119</v>
      </c>
      <c r="D588" s="427" t="s">
        <v>202</v>
      </c>
      <c r="E588" s="428">
        <v>5</v>
      </c>
      <c r="F588" s="428">
        <v>22</v>
      </c>
    </row>
    <row r="589" spans="1:6" ht="13.5" hidden="1" customHeight="1" outlineLevel="1" x14ac:dyDescent="0.15">
      <c r="A589" s="427" t="s">
        <v>541</v>
      </c>
      <c r="B589" s="427" t="s">
        <v>738</v>
      </c>
      <c r="C589" s="427" t="s">
        <v>119</v>
      </c>
      <c r="D589" s="427" t="s">
        <v>202</v>
      </c>
      <c r="E589" s="428">
        <v>5</v>
      </c>
      <c r="F589" s="428">
        <v>22</v>
      </c>
    </row>
    <row r="590" spans="1:6" ht="13.5" hidden="1" customHeight="1" outlineLevel="1" x14ac:dyDescent="0.15">
      <c r="A590" s="427" t="s">
        <v>538</v>
      </c>
      <c r="B590" s="427" t="s">
        <v>738</v>
      </c>
      <c r="C590" s="427" t="s">
        <v>119</v>
      </c>
      <c r="D590" s="427" t="s">
        <v>202</v>
      </c>
      <c r="E590" s="428">
        <v>5</v>
      </c>
      <c r="F590" s="428">
        <v>22</v>
      </c>
    </row>
    <row r="591" spans="1:6" ht="13.5" hidden="1" customHeight="1" outlineLevel="1" x14ac:dyDescent="0.15">
      <c r="A591" s="427" t="s">
        <v>536</v>
      </c>
      <c r="B591" s="427" t="s">
        <v>738</v>
      </c>
      <c r="C591" s="427" t="s">
        <v>119</v>
      </c>
      <c r="D591" s="427" t="s">
        <v>202</v>
      </c>
      <c r="E591" s="428">
        <v>5</v>
      </c>
      <c r="F591" s="428">
        <v>22</v>
      </c>
    </row>
    <row r="592" spans="1:6" ht="13.5" hidden="1" customHeight="1" outlineLevel="1" x14ac:dyDescent="0.15">
      <c r="A592" s="427" t="s">
        <v>535</v>
      </c>
      <c r="B592" s="427" t="s">
        <v>738</v>
      </c>
      <c r="C592" s="427" t="s">
        <v>119</v>
      </c>
      <c r="D592" s="427" t="s">
        <v>202</v>
      </c>
      <c r="E592" s="428">
        <v>5</v>
      </c>
      <c r="F592" s="428">
        <v>22</v>
      </c>
    </row>
    <row r="593" spans="1:6" ht="13.5" hidden="1" customHeight="1" outlineLevel="1" x14ac:dyDescent="0.15">
      <c r="A593" s="427" t="s">
        <v>533</v>
      </c>
      <c r="B593" s="427" t="s">
        <v>738</v>
      </c>
      <c r="C593" s="427" t="s">
        <v>119</v>
      </c>
      <c r="D593" s="427" t="s">
        <v>202</v>
      </c>
      <c r="E593" s="428">
        <v>5</v>
      </c>
      <c r="F593" s="428">
        <v>22</v>
      </c>
    </row>
    <row r="594" spans="1:6" ht="13.5" hidden="1" customHeight="1" outlineLevel="1" x14ac:dyDescent="0.15">
      <c r="A594" s="427" t="s">
        <v>539</v>
      </c>
      <c r="B594" s="427" t="s">
        <v>738</v>
      </c>
      <c r="C594" s="427" t="s">
        <v>119</v>
      </c>
      <c r="D594" s="427" t="s">
        <v>202</v>
      </c>
      <c r="E594" s="428">
        <v>5</v>
      </c>
      <c r="F594" s="428">
        <v>22</v>
      </c>
    </row>
    <row r="595" spans="1:6" ht="13.5" hidden="1" customHeight="1" outlineLevel="1" x14ac:dyDescent="0.15">
      <c r="A595" s="427" t="s">
        <v>537</v>
      </c>
      <c r="B595" s="427" t="s">
        <v>738</v>
      </c>
      <c r="C595" s="427" t="s">
        <v>119</v>
      </c>
      <c r="D595" s="427" t="s">
        <v>202</v>
      </c>
      <c r="E595" s="428">
        <v>5</v>
      </c>
      <c r="F595" s="428">
        <v>22</v>
      </c>
    </row>
    <row r="596" spans="1:6" ht="13.5" hidden="1" customHeight="1" outlineLevel="1" x14ac:dyDescent="0.15">
      <c r="A596" s="427" t="s">
        <v>549</v>
      </c>
      <c r="B596" s="427" t="s">
        <v>738</v>
      </c>
      <c r="C596" s="427" t="s">
        <v>120</v>
      </c>
      <c r="D596" s="427" t="s">
        <v>202</v>
      </c>
      <c r="E596" s="428">
        <v>5</v>
      </c>
      <c r="F596" s="428">
        <v>23</v>
      </c>
    </row>
    <row r="597" spans="1:6" ht="13.5" hidden="1" customHeight="1" outlineLevel="1" x14ac:dyDescent="0.15">
      <c r="A597" s="427" t="s">
        <v>551</v>
      </c>
      <c r="B597" s="427" t="s">
        <v>738</v>
      </c>
      <c r="C597" s="427" t="s">
        <v>120</v>
      </c>
      <c r="D597" s="427" t="s">
        <v>202</v>
      </c>
      <c r="E597" s="428">
        <v>5</v>
      </c>
      <c r="F597" s="428">
        <v>23</v>
      </c>
    </row>
    <row r="598" spans="1:6" ht="13.5" hidden="1" customHeight="1" outlineLevel="1" x14ac:dyDescent="0.15">
      <c r="A598" s="427" t="s">
        <v>553</v>
      </c>
      <c r="B598" s="427" t="s">
        <v>738</v>
      </c>
      <c r="C598" s="427" t="s">
        <v>120</v>
      </c>
      <c r="D598" s="427" t="s">
        <v>202</v>
      </c>
      <c r="E598" s="428">
        <v>5</v>
      </c>
      <c r="F598" s="428">
        <v>23</v>
      </c>
    </row>
    <row r="599" spans="1:6" ht="13.5" hidden="1" customHeight="1" outlineLevel="1" x14ac:dyDescent="0.15">
      <c r="A599" s="427" t="s">
        <v>548</v>
      </c>
      <c r="B599" s="427" t="s">
        <v>738</v>
      </c>
      <c r="C599" s="427" t="s">
        <v>120</v>
      </c>
      <c r="D599" s="427" t="s">
        <v>202</v>
      </c>
      <c r="E599" s="428">
        <v>5</v>
      </c>
      <c r="F599" s="428">
        <v>23</v>
      </c>
    </row>
    <row r="600" spans="1:6" ht="13.5" hidden="1" customHeight="1" outlineLevel="1" x14ac:dyDescent="0.15">
      <c r="A600" s="427" t="s">
        <v>552</v>
      </c>
      <c r="B600" s="427" t="s">
        <v>738</v>
      </c>
      <c r="C600" s="427" t="s">
        <v>120</v>
      </c>
      <c r="D600" s="427" t="s">
        <v>202</v>
      </c>
      <c r="E600" s="428">
        <v>5</v>
      </c>
      <c r="F600" s="428">
        <v>23</v>
      </c>
    </row>
    <row r="601" spans="1:6" ht="13.5" hidden="1" customHeight="1" outlineLevel="1" x14ac:dyDescent="0.15">
      <c r="A601" s="427" t="s">
        <v>543</v>
      </c>
      <c r="B601" s="427" t="s">
        <v>738</v>
      </c>
      <c r="C601" s="427" t="s">
        <v>120</v>
      </c>
      <c r="D601" s="427" t="s">
        <v>202</v>
      </c>
      <c r="E601" s="428">
        <v>5</v>
      </c>
      <c r="F601" s="428">
        <v>23</v>
      </c>
    </row>
    <row r="602" spans="1:6" ht="13.5" hidden="1" customHeight="1" outlineLevel="1" x14ac:dyDescent="0.15">
      <c r="A602" s="427" t="s">
        <v>547</v>
      </c>
      <c r="B602" s="427" t="s">
        <v>738</v>
      </c>
      <c r="C602" s="427" t="s">
        <v>120</v>
      </c>
      <c r="D602" s="427" t="s">
        <v>202</v>
      </c>
      <c r="E602" s="428">
        <v>5</v>
      </c>
      <c r="F602" s="428">
        <v>23</v>
      </c>
    </row>
    <row r="603" spans="1:6" ht="13.5" hidden="1" customHeight="1" outlineLevel="1" x14ac:dyDescent="0.15">
      <c r="A603" s="427" t="s">
        <v>544</v>
      </c>
      <c r="B603" s="427" t="s">
        <v>738</v>
      </c>
      <c r="C603" s="427" t="s">
        <v>120</v>
      </c>
      <c r="D603" s="427" t="s">
        <v>202</v>
      </c>
      <c r="E603" s="428">
        <v>5</v>
      </c>
      <c r="F603" s="428">
        <v>23</v>
      </c>
    </row>
    <row r="604" spans="1:6" ht="13.5" hidden="1" customHeight="1" outlineLevel="1" x14ac:dyDescent="0.15">
      <c r="A604" s="427" t="s">
        <v>546</v>
      </c>
      <c r="B604" s="427" t="s">
        <v>738</v>
      </c>
      <c r="C604" s="427" t="s">
        <v>120</v>
      </c>
      <c r="D604" s="427" t="s">
        <v>202</v>
      </c>
      <c r="E604" s="428">
        <v>5</v>
      </c>
      <c r="F604" s="428">
        <v>23</v>
      </c>
    </row>
    <row r="605" spans="1:6" ht="13.5" hidden="1" customHeight="1" outlineLevel="1" x14ac:dyDescent="0.15">
      <c r="A605" s="427" t="s">
        <v>550</v>
      </c>
      <c r="B605" s="427" t="s">
        <v>738</v>
      </c>
      <c r="C605" s="427" t="s">
        <v>120</v>
      </c>
      <c r="D605" s="427" t="s">
        <v>202</v>
      </c>
      <c r="E605" s="428">
        <v>5</v>
      </c>
      <c r="F605" s="428">
        <v>23</v>
      </c>
    </row>
    <row r="606" spans="1:6" ht="13.5" hidden="1" customHeight="1" outlineLevel="1" x14ac:dyDescent="0.15">
      <c r="A606" s="427" t="s">
        <v>545</v>
      </c>
      <c r="B606" s="427" t="s">
        <v>738</v>
      </c>
      <c r="C606" s="427" t="s">
        <v>120</v>
      </c>
      <c r="D606" s="427" t="s">
        <v>202</v>
      </c>
      <c r="E606" s="428">
        <v>5</v>
      </c>
      <c r="F606" s="428">
        <v>23</v>
      </c>
    </row>
    <row r="607" spans="1:6" ht="13.5" hidden="1" customHeight="1" outlineLevel="1" x14ac:dyDescent="0.15">
      <c r="A607" s="427" t="s">
        <v>825</v>
      </c>
      <c r="B607" s="427" t="s">
        <v>738</v>
      </c>
      <c r="C607" s="427" t="s">
        <v>121</v>
      </c>
      <c r="D607" s="427" t="s">
        <v>202</v>
      </c>
      <c r="E607" s="428">
        <v>5</v>
      </c>
      <c r="F607" s="428">
        <v>24</v>
      </c>
    </row>
    <row r="608" spans="1:6" ht="13.5" hidden="1" customHeight="1" outlineLevel="1" x14ac:dyDescent="0.15">
      <c r="A608" s="427" t="s">
        <v>554</v>
      </c>
      <c r="B608" s="427" t="s">
        <v>738</v>
      </c>
      <c r="C608" s="427" t="s">
        <v>121</v>
      </c>
      <c r="D608" s="427" t="s">
        <v>202</v>
      </c>
      <c r="E608" s="428">
        <v>5</v>
      </c>
      <c r="F608" s="428">
        <v>24</v>
      </c>
    </row>
    <row r="609" spans="1:6" ht="13.5" hidden="1" customHeight="1" outlineLevel="1" x14ac:dyDescent="0.15">
      <c r="A609" s="427" t="s">
        <v>555</v>
      </c>
      <c r="B609" s="427" t="s">
        <v>738</v>
      </c>
      <c r="C609" s="427" t="s">
        <v>121</v>
      </c>
      <c r="D609" s="427" t="s">
        <v>202</v>
      </c>
      <c r="E609" s="428">
        <v>5</v>
      </c>
      <c r="F609" s="428">
        <v>24</v>
      </c>
    </row>
    <row r="610" spans="1:6" ht="13.5" hidden="1" customHeight="1" outlineLevel="1" x14ac:dyDescent="0.15">
      <c r="A610" s="427" t="s">
        <v>556</v>
      </c>
      <c r="B610" s="427" t="s">
        <v>738</v>
      </c>
      <c r="C610" s="427" t="s">
        <v>127</v>
      </c>
      <c r="D610" s="427" t="s">
        <v>202</v>
      </c>
      <c r="E610" s="428">
        <v>5</v>
      </c>
      <c r="F610" s="428">
        <v>31</v>
      </c>
    </row>
    <row r="611" spans="1:6" ht="13.5" hidden="1" customHeight="1" outlineLevel="1" x14ac:dyDescent="0.15">
      <c r="A611" s="427" t="s">
        <v>558</v>
      </c>
      <c r="B611" s="427" t="s">
        <v>738</v>
      </c>
      <c r="C611" s="427" t="s">
        <v>128</v>
      </c>
      <c r="D611" s="427" t="s">
        <v>202</v>
      </c>
      <c r="E611" s="428">
        <v>5</v>
      </c>
      <c r="F611" s="428">
        <v>32</v>
      </c>
    </row>
    <row r="612" spans="1:6" ht="13.5" hidden="1" customHeight="1" outlineLevel="1" x14ac:dyDescent="0.15">
      <c r="A612" s="427" t="s">
        <v>724</v>
      </c>
      <c r="B612" s="427" t="s">
        <v>738</v>
      </c>
      <c r="C612" s="427" t="s">
        <v>128</v>
      </c>
      <c r="D612" s="427" t="s">
        <v>202</v>
      </c>
      <c r="E612" s="428">
        <v>5</v>
      </c>
      <c r="F612" s="428">
        <v>32</v>
      </c>
    </row>
    <row r="613" spans="1:6" ht="13.5" hidden="1" customHeight="1" outlineLevel="1" x14ac:dyDescent="0.15">
      <c r="A613" s="427" t="s">
        <v>723</v>
      </c>
      <c r="B613" s="427" t="s">
        <v>738</v>
      </c>
      <c r="C613" s="427" t="s">
        <v>128</v>
      </c>
      <c r="D613" s="427" t="s">
        <v>202</v>
      </c>
      <c r="E613" s="428">
        <v>5</v>
      </c>
      <c r="F613" s="428">
        <v>32</v>
      </c>
    </row>
    <row r="614" spans="1:6" ht="13.5" hidden="1" customHeight="1" outlineLevel="1" x14ac:dyDescent="0.15">
      <c r="A614" s="427" t="s">
        <v>560</v>
      </c>
      <c r="B614" s="427" t="s">
        <v>738</v>
      </c>
      <c r="C614" s="427" t="s">
        <v>128</v>
      </c>
      <c r="D614" s="427" t="s">
        <v>202</v>
      </c>
      <c r="E614" s="428">
        <v>5</v>
      </c>
      <c r="F614" s="428">
        <v>32</v>
      </c>
    </row>
    <row r="615" spans="1:6" ht="13.5" hidden="1" customHeight="1" outlineLevel="1" x14ac:dyDescent="0.15">
      <c r="A615" s="427" t="s">
        <v>559</v>
      </c>
      <c r="B615" s="427" t="s">
        <v>738</v>
      </c>
      <c r="C615" s="427" t="s">
        <v>128</v>
      </c>
      <c r="D615" s="427" t="s">
        <v>202</v>
      </c>
      <c r="E615" s="428">
        <v>5</v>
      </c>
      <c r="F615" s="428">
        <v>32</v>
      </c>
    </row>
    <row r="616" spans="1:6" ht="13.5" hidden="1" customHeight="1" outlineLevel="1" x14ac:dyDescent="0.15">
      <c r="A616" s="427" t="s">
        <v>557</v>
      </c>
      <c r="B616" s="427" t="s">
        <v>738</v>
      </c>
      <c r="C616" s="427" t="s">
        <v>128</v>
      </c>
      <c r="D616" s="427" t="s">
        <v>202</v>
      </c>
      <c r="E616" s="428">
        <v>5</v>
      </c>
      <c r="F616" s="428">
        <v>32</v>
      </c>
    </row>
    <row r="617" spans="1:6" ht="13.5" hidden="1" customHeight="1" outlineLevel="1" x14ac:dyDescent="0.15">
      <c r="A617" s="427" t="s">
        <v>561</v>
      </c>
      <c r="B617" s="427" t="s">
        <v>738</v>
      </c>
      <c r="C617" s="427" t="s">
        <v>130</v>
      </c>
      <c r="D617" s="427" t="s">
        <v>202</v>
      </c>
      <c r="E617" s="428">
        <v>5</v>
      </c>
      <c r="F617" s="428">
        <v>34</v>
      </c>
    </row>
    <row r="618" spans="1:6" ht="13.5" hidden="1" customHeight="1" outlineLevel="1" x14ac:dyDescent="0.15">
      <c r="A618" s="427" t="s">
        <v>562</v>
      </c>
      <c r="B618" s="427" t="s">
        <v>738</v>
      </c>
      <c r="C618" s="427" t="s">
        <v>131</v>
      </c>
      <c r="D618" s="427" t="s">
        <v>202</v>
      </c>
      <c r="E618" s="428">
        <v>5</v>
      </c>
      <c r="F618" s="428">
        <v>35</v>
      </c>
    </row>
    <row r="619" spans="1:6" ht="13.5" hidden="1" customHeight="1" outlineLevel="1" x14ac:dyDescent="0.15">
      <c r="A619" s="427" t="s">
        <v>826</v>
      </c>
      <c r="B619" s="427" t="s">
        <v>738</v>
      </c>
      <c r="C619" s="427" t="s">
        <v>131</v>
      </c>
      <c r="D619" s="427" t="s">
        <v>202</v>
      </c>
      <c r="E619" s="428">
        <v>5</v>
      </c>
      <c r="F619" s="428">
        <v>35</v>
      </c>
    </row>
    <row r="620" spans="1:6" ht="13.5" hidden="1" customHeight="1" outlineLevel="1" x14ac:dyDescent="0.15">
      <c r="A620" s="427" t="s">
        <v>564</v>
      </c>
      <c r="B620" s="427" t="s">
        <v>738</v>
      </c>
      <c r="C620" s="427" t="s">
        <v>134</v>
      </c>
      <c r="D620" s="427" t="s">
        <v>202</v>
      </c>
      <c r="E620" s="428">
        <v>5</v>
      </c>
      <c r="F620" s="428">
        <v>38</v>
      </c>
    </row>
    <row r="621" spans="1:6" ht="13.5" hidden="1" customHeight="1" outlineLevel="1" x14ac:dyDescent="0.15">
      <c r="A621" s="427" t="s">
        <v>566</v>
      </c>
      <c r="B621" s="427" t="s">
        <v>738</v>
      </c>
      <c r="C621" s="427" t="s">
        <v>138</v>
      </c>
      <c r="D621" s="427" t="s">
        <v>202</v>
      </c>
      <c r="E621" s="428">
        <v>5</v>
      </c>
      <c r="F621" s="428">
        <v>42</v>
      </c>
    </row>
    <row r="622" spans="1:6" ht="13.5" hidden="1" customHeight="1" outlineLevel="1" x14ac:dyDescent="0.15">
      <c r="A622" s="427" t="s">
        <v>568</v>
      </c>
      <c r="B622" s="427" t="s">
        <v>738</v>
      </c>
      <c r="C622" s="427" t="s">
        <v>138</v>
      </c>
      <c r="D622" s="427" t="s">
        <v>202</v>
      </c>
      <c r="E622" s="428">
        <v>5</v>
      </c>
      <c r="F622" s="428">
        <v>42</v>
      </c>
    </row>
    <row r="623" spans="1:6" ht="13.5" hidden="1" customHeight="1" outlineLevel="1" x14ac:dyDescent="0.15">
      <c r="A623" s="427" t="s">
        <v>569</v>
      </c>
      <c r="B623" s="427" t="s">
        <v>738</v>
      </c>
      <c r="C623" s="427" t="s">
        <v>138</v>
      </c>
      <c r="D623" s="427" t="s">
        <v>202</v>
      </c>
      <c r="E623" s="428">
        <v>5</v>
      </c>
      <c r="F623" s="428">
        <v>42</v>
      </c>
    </row>
    <row r="624" spans="1:6" ht="13.5" hidden="1" customHeight="1" outlineLevel="1" x14ac:dyDescent="0.15">
      <c r="A624" s="427" t="s">
        <v>567</v>
      </c>
      <c r="B624" s="427" t="s">
        <v>738</v>
      </c>
      <c r="C624" s="427" t="s">
        <v>138</v>
      </c>
      <c r="D624" s="427" t="s">
        <v>202</v>
      </c>
      <c r="E624" s="428">
        <v>5</v>
      </c>
      <c r="F624" s="428">
        <v>42</v>
      </c>
    </row>
    <row r="625" spans="1:6" ht="13.5" hidden="1" customHeight="1" outlineLevel="1" x14ac:dyDescent="0.15">
      <c r="A625" s="427" t="s">
        <v>565</v>
      </c>
      <c r="B625" s="427" t="s">
        <v>738</v>
      </c>
      <c r="C625" s="427" t="s">
        <v>138</v>
      </c>
      <c r="D625" s="427" t="s">
        <v>202</v>
      </c>
      <c r="E625" s="428">
        <v>5</v>
      </c>
      <c r="F625" s="428">
        <v>42</v>
      </c>
    </row>
    <row r="626" spans="1:6" ht="13.5" hidden="1" customHeight="1" outlineLevel="1" x14ac:dyDescent="0.15">
      <c r="A626" s="427" t="s">
        <v>571</v>
      </c>
      <c r="B626" s="427" t="s">
        <v>738</v>
      </c>
      <c r="C626" s="427" t="s">
        <v>142</v>
      </c>
      <c r="D626" s="427" t="s">
        <v>202</v>
      </c>
      <c r="E626" s="428">
        <v>5</v>
      </c>
      <c r="F626" s="428">
        <v>46</v>
      </c>
    </row>
    <row r="627" spans="1:6" ht="13.5" hidden="1" customHeight="1" outlineLevel="1" x14ac:dyDescent="0.15">
      <c r="A627" s="427" t="s">
        <v>572</v>
      </c>
      <c r="B627" s="427" t="s">
        <v>738</v>
      </c>
      <c r="C627" s="427" t="s">
        <v>142</v>
      </c>
      <c r="D627" s="427" t="s">
        <v>202</v>
      </c>
      <c r="E627" s="428">
        <v>5</v>
      </c>
      <c r="F627" s="428">
        <v>46</v>
      </c>
    </row>
    <row r="628" spans="1:6" ht="13.5" hidden="1" customHeight="1" outlineLevel="1" x14ac:dyDescent="0.15">
      <c r="A628" s="427" t="s">
        <v>570</v>
      </c>
      <c r="B628" s="427" t="s">
        <v>738</v>
      </c>
      <c r="C628" s="427" t="s">
        <v>142</v>
      </c>
      <c r="D628" s="427" t="s">
        <v>202</v>
      </c>
      <c r="E628" s="428">
        <v>5</v>
      </c>
      <c r="F628" s="428">
        <v>46</v>
      </c>
    </row>
    <row r="629" spans="1:6" ht="13.5" hidden="1" customHeight="1" outlineLevel="1" x14ac:dyDescent="0.15">
      <c r="A629" s="427" t="s">
        <v>579</v>
      </c>
      <c r="B629" s="427" t="s">
        <v>574</v>
      </c>
      <c r="C629" s="427" t="s">
        <v>182</v>
      </c>
      <c r="D629" s="427" t="s">
        <v>202</v>
      </c>
      <c r="E629" s="428">
        <v>6</v>
      </c>
      <c r="F629" s="428">
        <v>13</v>
      </c>
    </row>
    <row r="630" spans="1:6" ht="13.5" hidden="1" customHeight="1" outlineLevel="1" x14ac:dyDescent="0.15">
      <c r="A630" s="427" t="s">
        <v>596</v>
      </c>
      <c r="B630" s="427" t="s">
        <v>574</v>
      </c>
      <c r="C630" s="427" t="s">
        <v>182</v>
      </c>
      <c r="D630" s="427" t="s">
        <v>202</v>
      </c>
      <c r="E630" s="428">
        <v>6</v>
      </c>
      <c r="F630" s="428">
        <v>13</v>
      </c>
    </row>
    <row r="631" spans="1:6" ht="13.5" hidden="1" customHeight="1" outlineLevel="1" x14ac:dyDescent="0.15">
      <c r="A631" s="427" t="s">
        <v>581</v>
      </c>
      <c r="B631" s="427" t="s">
        <v>574</v>
      </c>
      <c r="C631" s="427" t="s">
        <v>182</v>
      </c>
      <c r="D631" s="427" t="s">
        <v>202</v>
      </c>
      <c r="E631" s="428">
        <v>6</v>
      </c>
      <c r="F631" s="428">
        <v>13</v>
      </c>
    </row>
    <row r="632" spans="1:6" ht="13.5" hidden="1" customHeight="1" outlineLevel="1" x14ac:dyDescent="0.15">
      <c r="A632" s="427" t="s">
        <v>577</v>
      </c>
      <c r="B632" s="427" t="s">
        <v>574</v>
      </c>
      <c r="C632" s="427" t="s">
        <v>182</v>
      </c>
      <c r="D632" s="427" t="s">
        <v>202</v>
      </c>
      <c r="E632" s="428">
        <v>6</v>
      </c>
      <c r="F632" s="428">
        <v>13</v>
      </c>
    </row>
    <row r="633" spans="1:6" ht="13.5" hidden="1" customHeight="1" outlineLevel="1" x14ac:dyDescent="0.15">
      <c r="A633" s="427" t="s">
        <v>575</v>
      </c>
      <c r="B633" s="427" t="s">
        <v>574</v>
      </c>
      <c r="C633" s="427" t="s">
        <v>182</v>
      </c>
      <c r="D633" s="427" t="s">
        <v>202</v>
      </c>
      <c r="E633" s="428">
        <v>6</v>
      </c>
      <c r="F633" s="428">
        <v>13</v>
      </c>
    </row>
    <row r="634" spans="1:6" ht="13.5" hidden="1" customHeight="1" outlineLevel="1" x14ac:dyDescent="0.15">
      <c r="A634" s="427" t="s">
        <v>576</v>
      </c>
      <c r="B634" s="427" t="s">
        <v>574</v>
      </c>
      <c r="C634" s="427" t="s">
        <v>182</v>
      </c>
      <c r="D634" s="427" t="s">
        <v>202</v>
      </c>
      <c r="E634" s="428">
        <v>6</v>
      </c>
      <c r="F634" s="428">
        <v>13</v>
      </c>
    </row>
    <row r="635" spans="1:6" ht="13.5" hidden="1" customHeight="1" outlineLevel="1" x14ac:dyDescent="0.15">
      <c r="A635" s="427" t="s">
        <v>578</v>
      </c>
      <c r="B635" s="427" t="s">
        <v>574</v>
      </c>
      <c r="C635" s="427" t="s">
        <v>182</v>
      </c>
      <c r="D635" s="427" t="s">
        <v>202</v>
      </c>
      <c r="E635" s="428">
        <v>6</v>
      </c>
      <c r="F635" s="428">
        <v>13</v>
      </c>
    </row>
    <row r="636" spans="1:6" ht="13.5" hidden="1" customHeight="1" outlineLevel="1" x14ac:dyDescent="0.15">
      <c r="A636" s="427" t="s">
        <v>585</v>
      </c>
      <c r="B636" s="427" t="s">
        <v>574</v>
      </c>
      <c r="C636" s="427" t="s">
        <v>182</v>
      </c>
      <c r="D636" s="427" t="s">
        <v>202</v>
      </c>
      <c r="E636" s="428">
        <v>6</v>
      </c>
      <c r="F636" s="428">
        <v>13</v>
      </c>
    </row>
    <row r="637" spans="1:6" ht="13.5" hidden="1" customHeight="1" outlineLevel="1" x14ac:dyDescent="0.15">
      <c r="A637" s="427" t="s">
        <v>588</v>
      </c>
      <c r="B637" s="427" t="s">
        <v>574</v>
      </c>
      <c r="C637" s="427" t="s">
        <v>182</v>
      </c>
      <c r="D637" s="427" t="s">
        <v>202</v>
      </c>
      <c r="E637" s="428">
        <v>6</v>
      </c>
      <c r="F637" s="428">
        <v>13</v>
      </c>
    </row>
    <row r="638" spans="1:6" ht="13.5" hidden="1" customHeight="1" outlineLevel="1" x14ac:dyDescent="0.15">
      <c r="A638" s="427" t="s">
        <v>589</v>
      </c>
      <c r="B638" s="427" t="s">
        <v>574</v>
      </c>
      <c r="C638" s="427" t="s">
        <v>182</v>
      </c>
      <c r="D638" s="427" t="s">
        <v>202</v>
      </c>
      <c r="E638" s="428">
        <v>6</v>
      </c>
      <c r="F638" s="428">
        <v>13</v>
      </c>
    </row>
    <row r="639" spans="1:6" ht="13.5" hidden="1" customHeight="1" outlineLevel="1" x14ac:dyDescent="0.15">
      <c r="A639" s="427" t="s">
        <v>586</v>
      </c>
      <c r="B639" s="427" t="s">
        <v>574</v>
      </c>
      <c r="C639" s="427" t="s">
        <v>182</v>
      </c>
      <c r="D639" s="427" t="s">
        <v>202</v>
      </c>
      <c r="E639" s="428">
        <v>6</v>
      </c>
      <c r="F639" s="428">
        <v>13</v>
      </c>
    </row>
    <row r="640" spans="1:6" ht="13.5" hidden="1" customHeight="1" outlineLevel="1" x14ac:dyDescent="0.15">
      <c r="A640" s="427" t="s">
        <v>591</v>
      </c>
      <c r="B640" s="427" t="s">
        <v>574</v>
      </c>
      <c r="C640" s="427" t="s">
        <v>182</v>
      </c>
      <c r="D640" s="427" t="s">
        <v>202</v>
      </c>
      <c r="E640" s="428">
        <v>6</v>
      </c>
      <c r="F640" s="428">
        <v>13</v>
      </c>
    </row>
    <row r="641" spans="1:6" ht="13.5" hidden="1" customHeight="1" outlineLevel="1" x14ac:dyDescent="0.15">
      <c r="A641" s="427" t="s">
        <v>592</v>
      </c>
      <c r="B641" s="427" t="s">
        <v>574</v>
      </c>
      <c r="C641" s="427" t="s">
        <v>182</v>
      </c>
      <c r="D641" s="427" t="s">
        <v>202</v>
      </c>
      <c r="E641" s="428">
        <v>6</v>
      </c>
      <c r="F641" s="428">
        <v>13</v>
      </c>
    </row>
    <row r="642" spans="1:6" ht="13.5" hidden="1" customHeight="1" outlineLevel="1" x14ac:dyDescent="0.15">
      <c r="A642" s="427" t="s">
        <v>593</v>
      </c>
      <c r="B642" s="427" t="s">
        <v>574</v>
      </c>
      <c r="C642" s="427" t="s">
        <v>182</v>
      </c>
      <c r="D642" s="427" t="s">
        <v>202</v>
      </c>
      <c r="E642" s="428">
        <v>6</v>
      </c>
      <c r="F642" s="428">
        <v>13</v>
      </c>
    </row>
    <row r="643" spans="1:6" ht="13.5" hidden="1" customHeight="1" outlineLevel="1" x14ac:dyDescent="0.15">
      <c r="A643" s="427" t="s">
        <v>594</v>
      </c>
      <c r="B643" s="427" t="s">
        <v>574</v>
      </c>
      <c r="C643" s="427" t="s">
        <v>182</v>
      </c>
      <c r="D643" s="427" t="s">
        <v>202</v>
      </c>
      <c r="E643" s="428">
        <v>6</v>
      </c>
      <c r="F643" s="428">
        <v>13</v>
      </c>
    </row>
    <row r="644" spans="1:6" ht="13.5" hidden="1" customHeight="1" outlineLevel="1" x14ac:dyDescent="0.15">
      <c r="A644" s="427" t="s">
        <v>595</v>
      </c>
      <c r="B644" s="427" t="s">
        <v>574</v>
      </c>
      <c r="C644" s="427" t="s">
        <v>182</v>
      </c>
      <c r="D644" s="427" t="s">
        <v>202</v>
      </c>
      <c r="E644" s="428">
        <v>6</v>
      </c>
      <c r="F644" s="428">
        <v>13</v>
      </c>
    </row>
    <row r="645" spans="1:6" ht="13.5" hidden="1" customHeight="1" outlineLevel="1" x14ac:dyDescent="0.15">
      <c r="A645" s="427" t="s">
        <v>587</v>
      </c>
      <c r="B645" s="427" t="s">
        <v>574</v>
      </c>
      <c r="C645" s="427" t="s">
        <v>182</v>
      </c>
      <c r="D645" s="427" t="s">
        <v>202</v>
      </c>
      <c r="E645" s="428">
        <v>6</v>
      </c>
      <c r="F645" s="428">
        <v>13</v>
      </c>
    </row>
    <row r="646" spans="1:6" ht="13.5" hidden="1" customHeight="1" outlineLevel="1" x14ac:dyDescent="0.15">
      <c r="A646" s="427" t="s">
        <v>584</v>
      </c>
      <c r="B646" s="427" t="s">
        <v>574</v>
      </c>
      <c r="C646" s="427" t="s">
        <v>182</v>
      </c>
      <c r="D646" s="427" t="s">
        <v>202</v>
      </c>
      <c r="E646" s="428">
        <v>6</v>
      </c>
      <c r="F646" s="428">
        <v>13</v>
      </c>
    </row>
    <row r="647" spans="1:6" ht="13.5" hidden="1" customHeight="1" outlineLevel="1" x14ac:dyDescent="0.15">
      <c r="A647" s="427" t="s">
        <v>583</v>
      </c>
      <c r="B647" s="427" t="s">
        <v>574</v>
      </c>
      <c r="C647" s="427" t="s">
        <v>182</v>
      </c>
      <c r="D647" s="427" t="s">
        <v>202</v>
      </c>
      <c r="E647" s="428">
        <v>6</v>
      </c>
      <c r="F647" s="428">
        <v>13</v>
      </c>
    </row>
    <row r="648" spans="1:6" ht="13.5" hidden="1" customHeight="1" outlineLevel="1" x14ac:dyDescent="0.15">
      <c r="A648" s="427" t="s">
        <v>582</v>
      </c>
      <c r="B648" s="427" t="s">
        <v>574</v>
      </c>
      <c r="C648" s="427" t="s">
        <v>182</v>
      </c>
      <c r="D648" s="427" t="s">
        <v>202</v>
      </c>
      <c r="E648" s="428">
        <v>6</v>
      </c>
      <c r="F648" s="428">
        <v>13</v>
      </c>
    </row>
    <row r="649" spans="1:6" ht="13.5" hidden="1" customHeight="1" outlineLevel="1" x14ac:dyDescent="0.15">
      <c r="A649" s="427" t="s">
        <v>573</v>
      </c>
      <c r="B649" s="427" t="s">
        <v>574</v>
      </c>
      <c r="C649" s="427" t="s">
        <v>182</v>
      </c>
      <c r="D649" s="427" t="s">
        <v>202</v>
      </c>
      <c r="E649" s="428">
        <v>6</v>
      </c>
      <c r="F649" s="428">
        <v>13</v>
      </c>
    </row>
    <row r="650" spans="1:6" ht="13.5" hidden="1" customHeight="1" outlineLevel="1" x14ac:dyDescent="0.15">
      <c r="A650" s="427" t="s">
        <v>580</v>
      </c>
      <c r="B650" s="427" t="s">
        <v>574</v>
      </c>
      <c r="C650" s="427" t="s">
        <v>182</v>
      </c>
      <c r="D650" s="427" t="s">
        <v>202</v>
      </c>
      <c r="E650" s="428">
        <v>6</v>
      </c>
      <c r="F650" s="428">
        <v>13</v>
      </c>
    </row>
    <row r="651" spans="1:6" ht="13.5" hidden="1" customHeight="1" outlineLevel="1" x14ac:dyDescent="0.15">
      <c r="A651" s="427" t="s">
        <v>590</v>
      </c>
      <c r="B651" s="427" t="s">
        <v>574</v>
      </c>
      <c r="C651" s="427" t="s">
        <v>182</v>
      </c>
      <c r="D651" s="427" t="s">
        <v>202</v>
      </c>
      <c r="E651" s="428">
        <v>6</v>
      </c>
      <c r="F651" s="428">
        <v>13</v>
      </c>
    </row>
    <row r="652" spans="1:6" ht="13.5" hidden="1" customHeight="1" outlineLevel="1" x14ac:dyDescent="0.15">
      <c r="A652" s="427" t="s">
        <v>621</v>
      </c>
      <c r="B652" s="427" t="s">
        <v>739</v>
      </c>
      <c r="C652" s="427" t="s">
        <v>110</v>
      </c>
      <c r="D652" s="427" t="s">
        <v>598</v>
      </c>
      <c r="E652" s="428">
        <v>11</v>
      </c>
      <c r="F652" s="428">
        <v>12</v>
      </c>
    </row>
    <row r="653" spans="1:6" ht="13.5" hidden="1" customHeight="1" outlineLevel="1" x14ac:dyDescent="0.15">
      <c r="A653" s="427" t="s">
        <v>616</v>
      </c>
      <c r="B653" s="427" t="s">
        <v>739</v>
      </c>
      <c r="C653" s="427" t="s">
        <v>182</v>
      </c>
      <c r="D653" s="427" t="s">
        <v>598</v>
      </c>
      <c r="E653" s="428">
        <v>11</v>
      </c>
      <c r="F653" s="428">
        <v>13</v>
      </c>
    </row>
    <row r="654" spans="1:6" ht="13.5" hidden="1" customHeight="1" outlineLevel="1" x14ac:dyDescent="0.15">
      <c r="A654" s="427" t="s">
        <v>602</v>
      </c>
      <c r="B654" s="427" t="s">
        <v>739</v>
      </c>
      <c r="C654" s="427" t="s">
        <v>182</v>
      </c>
      <c r="D654" s="427" t="s">
        <v>598</v>
      </c>
      <c r="E654" s="428">
        <v>11</v>
      </c>
      <c r="F654" s="428">
        <v>13</v>
      </c>
    </row>
    <row r="655" spans="1:6" ht="13.5" hidden="1" customHeight="1" outlineLevel="1" x14ac:dyDescent="0.15">
      <c r="A655" s="427" t="s">
        <v>600</v>
      </c>
      <c r="B655" s="427" t="s">
        <v>739</v>
      </c>
      <c r="C655" s="427" t="s">
        <v>182</v>
      </c>
      <c r="D655" s="427" t="s">
        <v>598</v>
      </c>
      <c r="E655" s="428">
        <v>11</v>
      </c>
      <c r="F655" s="428">
        <v>13</v>
      </c>
    </row>
    <row r="656" spans="1:6" ht="13.5" hidden="1" customHeight="1" outlineLevel="1" x14ac:dyDescent="0.15">
      <c r="A656" s="427" t="s">
        <v>599</v>
      </c>
      <c r="B656" s="427" t="s">
        <v>739</v>
      </c>
      <c r="C656" s="427" t="s">
        <v>182</v>
      </c>
      <c r="D656" s="427" t="s">
        <v>598</v>
      </c>
      <c r="E656" s="428">
        <v>11</v>
      </c>
      <c r="F656" s="428">
        <v>13</v>
      </c>
    </row>
    <row r="657" spans="1:6" ht="13.5" hidden="1" customHeight="1" outlineLevel="1" x14ac:dyDescent="0.15">
      <c r="A657" s="427" t="s">
        <v>607</v>
      </c>
      <c r="B657" s="427" t="s">
        <v>739</v>
      </c>
      <c r="C657" s="427" t="s">
        <v>182</v>
      </c>
      <c r="D657" s="427" t="s">
        <v>598</v>
      </c>
      <c r="E657" s="428">
        <v>11</v>
      </c>
      <c r="F657" s="428">
        <v>13</v>
      </c>
    </row>
    <row r="658" spans="1:6" ht="13.5" hidden="1" customHeight="1" outlineLevel="1" x14ac:dyDescent="0.15">
      <c r="A658" s="427" t="s">
        <v>601</v>
      </c>
      <c r="B658" s="427" t="s">
        <v>739</v>
      </c>
      <c r="C658" s="427" t="s">
        <v>182</v>
      </c>
      <c r="D658" s="427" t="s">
        <v>598</v>
      </c>
      <c r="E658" s="428">
        <v>11</v>
      </c>
      <c r="F658" s="428">
        <v>13</v>
      </c>
    </row>
    <row r="659" spans="1:6" ht="13.5" hidden="1" customHeight="1" outlineLevel="1" x14ac:dyDescent="0.15">
      <c r="A659" s="427" t="s">
        <v>630</v>
      </c>
      <c r="B659" s="427" t="s">
        <v>739</v>
      </c>
      <c r="C659" s="427" t="s">
        <v>182</v>
      </c>
      <c r="D659" s="427" t="s">
        <v>598</v>
      </c>
      <c r="E659" s="428">
        <v>11</v>
      </c>
      <c r="F659" s="428">
        <v>13</v>
      </c>
    </row>
    <row r="660" spans="1:6" ht="13.5" hidden="1" customHeight="1" outlineLevel="1" x14ac:dyDescent="0.15">
      <c r="A660" s="427" t="s">
        <v>603</v>
      </c>
      <c r="B660" s="427" t="s">
        <v>739</v>
      </c>
      <c r="C660" s="427" t="s">
        <v>182</v>
      </c>
      <c r="D660" s="427" t="s">
        <v>598</v>
      </c>
      <c r="E660" s="428">
        <v>11</v>
      </c>
      <c r="F660" s="428">
        <v>13</v>
      </c>
    </row>
    <row r="661" spans="1:6" ht="13.5" hidden="1" customHeight="1" outlineLevel="1" x14ac:dyDescent="0.15">
      <c r="A661" s="427" t="s">
        <v>604</v>
      </c>
      <c r="B661" s="427" t="s">
        <v>739</v>
      </c>
      <c r="C661" s="427" t="s">
        <v>182</v>
      </c>
      <c r="D661" s="427" t="s">
        <v>598</v>
      </c>
      <c r="E661" s="428">
        <v>11</v>
      </c>
      <c r="F661" s="428">
        <v>13</v>
      </c>
    </row>
    <row r="662" spans="1:6" ht="13.5" hidden="1" customHeight="1" outlineLevel="1" x14ac:dyDescent="0.15">
      <c r="A662" s="427" t="s">
        <v>605</v>
      </c>
      <c r="B662" s="427" t="s">
        <v>739</v>
      </c>
      <c r="C662" s="427" t="s">
        <v>182</v>
      </c>
      <c r="D662" s="427" t="s">
        <v>598</v>
      </c>
      <c r="E662" s="428">
        <v>11</v>
      </c>
      <c r="F662" s="428">
        <v>13</v>
      </c>
    </row>
    <row r="663" spans="1:6" ht="13.5" hidden="1" customHeight="1" outlineLevel="1" x14ac:dyDescent="0.15">
      <c r="A663" s="427" t="s">
        <v>827</v>
      </c>
      <c r="B663" s="427" t="s">
        <v>739</v>
      </c>
      <c r="C663" s="427" t="s">
        <v>182</v>
      </c>
      <c r="D663" s="427" t="s">
        <v>598</v>
      </c>
      <c r="E663" s="428">
        <v>11</v>
      </c>
      <c r="F663" s="428">
        <v>13</v>
      </c>
    </row>
    <row r="664" spans="1:6" ht="13.5" hidden="1" customHeight="1" outlineLevel="1" x14ac:dyDescent="0.15">
      <c r="A664" s="427" t="s">
        <v>608</v>
      </c>
      <c r="B664" s="427" t="s">
        <v>739</v>
      </c>
      <c r="C664" s="427" t="s">
        <v>182</v>
      </c>
      <c r="D664" s="427" t="s">
        <v>598</v>
      </c>
      <c r="E664" s="428">
        <v>11</v>
      </c>
      <c r="F664" s="428">
        <v>13</v>
      </c>
    </row>
    <row r="665" spans="1:6" ht="13.5" hidden="1" customHeight="1" outlineLevel="1" x14ac:dyDescent="0.15">
      <c r="A665" s="427" t="s">
        <v>623</v>
      </c>
      <c r="B665" s="427" t="s">
        <v>739</v>
      </c>
      <c r="C665" s="427" t="s">
        <v>182</v>
      </c>
      <c r="D665" s="427" t="s">
        <v>598</v>
      </c>
      <c r="E665" s="428">
        <v>11</v>
      </c>
      <c r="F665" s="428">
        <v>13</v>
      </c>
    </row>
    <row r="666" spans="1:6" ht="13.5" hidden="1" customHeight="1" outlineLevel="1" x14ac:dyDescent="0.15">
      <c r="A666" s="427" t="s">
        <v>628</v>
      </c>
      <c r="B666" s="427" t="s">
        <v>739</v>
      </c>
      <c r="C666" s="427" t="s">
        <v>182</v>
      </c>
      <c r="D666" s="427" t="s">
        <v>598</v>
      </c>
      <c r="E666" s="428">
        <v>11</v>
      </c>
      <c r="F666" s="428">
        <v>13</v>
      </c>
    </row>
    <row r="667" spans="1:6" ht="13.5" hidden="1" customHeight="1" outlineLevel="1" x14ac:dyDescent="0.15">
      <c r="A667" s="427" t="s">
        <v>597</v>
      </c>
      <c r="B667" s="427" t="s">
        <v>739</v>
      </c>
      <c r="C667" s="427" t="s">
        <v>182</v>
      </c>
      <c r="D667" s="427" t="s">
        <v>598</v>
      </c>
      <c r="E667" s="428">
        <v>11</v>
      </c>
      <c r="F667" s="428">
        <v>13</v>
      </c>
    </row>
    <row r="668" spans="1:6" ht="13.5" hidden="1" customHeight="1" outlineLevel="1" x14ac:dyDescent="0.15">
      <c r="A668" s="427" t="s">
        <v>606</v>
      </c>
      <c r="B668" s="427" t="s">
        <v>739</v>
      </c>
      <c r="C668" s="427" t="s">
        <v>182</v>
      </c>
      <c r="D668" s="427" t="s">
        <v>598</v>
      </c>
      <c r="E668" s="428">
        <v>11</v>
      </c>
      <c r="F668" s="428">
        <v>13</v>
      </c>
    </row>
    <row r="669" spans="1:6" ht="13.5" hidden="1" customHeight="1" outlineLevel="1" x14ac:dyDescent="0.15">
      <c r="A669" s="427" t="s">
        <v>609</v>
      </c>
      <c r="B669" s="427" t="s">
        <v>739</v>
      </c>
      <c r="C669" s="427" t="s">
        <v>111</v>
      </c>
      <c r="D669" s="427" t="s">
        <v>598</v>
      </c>
      <c r="E669" s="428">
        <v>11</v>
      </c>
      <c r="F669" s="428">
        <v>14</v>
      </c>
    </row>
    <row r="670" spans="1:6" ht="13.5" hidden="1" customHeight="1" outlineLevel="1" x14ac:dyDescent="0.15">
      <c r="A670" s="427" t="s">
        <v>611</v>
      </c>
      <c r="B670" s="427" t="s">
        <v>739</v>
      </c>
      <c r="C670" s="427" t="s">
        <v>111</v>
      </c>
      <c r="D670" s="427" t="s">
        <v>598</v>
      </c>
      <c r="E670" s="428">
        <v>11</v>
      </c>
      <c r="F670" s="428">
        <v>14</v>
      </c>
    </row>
    <row r="671" spans="1:6" ht="13.5" hidden="1" customHeight="1" outlineLevel="1" x14ac:dyDescent="0.15">
      <c r="A671" s="427" t="s">
        <v>610</v>
      </c>
      <c r="B671" s="427" t="s">
        <v>739</v>
      </c>
      <c r="C671" s="427" t="s">
        <v>111</v>
      </c>
      <c r="D671" s="427" t="s">
        <v>598</v>
      </c>
      <c r="E671" s="428">
        <v>11</v>
      </c>
      <c r="F671" s="428">
        <v>14</v>
      </c>
    </row>
    <row r="672" spans="1:6" ht="13.5" hidden="1" customHeight="1" outlineLevel="1" x14ac:dyDescent="0.15">
      <c r="A672" s="427" t="s">
        <v>670</v>
      </c>
      <c r="B672" s="427" t="s">
        <v>739</v>
      </c>
      <c r="C672" s="427" t="s">
        <v>119</v>
      </c>
      <c r="D672" s="427" t="s">
        <v>598</v>
      </c>
      <c r="E672" s="428">
        <v>11</v>
      </c>
      <c r="F672" s="428">
        <v>22</v>
      </c>
    </row>
    <row r="673" spans="1:6" ht="13.5" hidden="1" customHeight="1" outlineLevel="1" x14ac:dyDescent="0.15">
      <c r="A673" s="427" t="s">
        <v>612</v>
      </c>
      <c r="B673" s="427" t="s">
        <v>739</v>
      </c>
      <c r="C673" s="427" t="s">
        <v>120</v>
      </c>
      <c r="D673" s="427" t="s">
        <v>598</v>
      </c>
      <c r="E673" s="428">
        <v>11</v>
      </c>
      <c r="F673" s="428">
        <v>23</v>
      </c>
    </row>
    <row r="674" spans="1:6" ht="13.5" hidden="1" customHeight="1" outlineLevel="1" x14ac:dyDescent="0.15">
      <c r="A674" s="427" t="s">
        <v>614</v>
      </c>
      <c r="B674" s="427" t="s">
        <v>739</v>
      </c>
      <c r="C674" s="427" t="s">
        <v>184</v>
      </c>
      <c r="D674" s="427" t="s">
        <v>598</v>
      </c>
      <c r="E674" s="428">
        <v>11</v>
      </c>
      <c r="F674" s="428">
        <v>27</v>
      </c>
    </row>
    <row r="675" spans="1:6" ht="13.5" hidden="1" customHeight="1" outlineLevel="1" x14ac:dyDescent="0.15">
      <c r="A675" s="427" t="s">
        <v>615</v>
      </c>
      <c r="B675" s="427" t="s">
        <v>739</v>
      </c>
      <c r="C675" s="427" t="s">
        <v>184</v>
      </c>
      <c r="D675" s="427" t="s">
        <v>598</v>
      </c>
      <c r="E675" s="428">
        <v>11</v>
      </c>
      <c r="F675" s="428">
        <v>27</v>
      </c>
    </row>
    <row r="676" spans="1:6" ht="13.5" hidden="1" customHeight="1" outlineLevel="1" x14ac:dyDescent="0.15">
      <c r="A676" s="427" t="s">
        <v>613</v>
      </c>
      <c r="B676" s="427" t="s">
        <v>739</v>
      </c>
      <c r="C676" s="427" t="s">
        <v>184</v>
      </c>
      <c r="D676" s="427" t="s">
        <v>598</v>
      </c>
      <c r="E676" s="428">
        <v>11</v>
      </c>
      <c r="F676" s="428">
        <v>27</v>
      </c>
    </row>
    <row r="677" spans="1:6" ht="13.5" hidden="1" customHeight="1" outlineLevel="1" x14ac:dyDescent="0.15">
      <c r="A677" s="427" t="s">
        <v>617</v>
      </c>
      <c r="B677" s="427" t="s">
        <v>739</v>
      </c>
      <c r="C677" s="427" t="s">
        <v>130</v>
      </c>
      <c r="D677" s="427" t="s">
        <v>598</v>
      </c>
      <c r="E677" s="428">
        <v>11</v>
      </c>
      <c r="F677" s="428">
        <v>34</v>
      </c>
    </row>
    <row r="678" spans="1:6" ht="13.5" hidden="1" customHeight="1" outlineLevel="1" x14ac:dyDescent="0.15">
      <c r="A678" s="427" t="s">
        <v>654</v>
      </c>
      <c r="B678" s="427" t="s">
        <v>740</v>
      </c>
      <c r="C678" s="427" t="s">
        <v>97</v>
      </c>
      <c r="D678" s="427" t="s">
        <v>598</v>
      </c>
      <c r="E678" s="428">
        <v>12</v>
      </c>
      <c r="F678" s="428">
        <v>4</v>
      </c>
    </row>
    <row r="679" spans="1:6" ht="13.5" hidden="1" customHeight="1" outlineLevel="1" x14ac:dyDescent="0.15">
      <c r="A679" s="427" t="s">
        <v>618</v>
      </c>
      <c r="B679" s="427" t="s">
        <v>740</v>
      </c>
      <c r="C679" s="427" t="s">
        <v>100</v>
      </c>
      <c r="D679" s="427" t="s">
        <v>598</v>
      </c>
      <c r="E679" s="428">
        <v>12</v>
      </c>
      <c r="F679" s="428">
        <v>7</v>
      </c>
    </row>
    <row r="680" spans="1:6" ht="13.5" hidden="1" customHeight="1" outlineLevel="1" x14ac:dyDescent="0.15">
      <c r="A680" s="427" t="s">
        <v>619</v>
      </c>
      <c r="B680" s="427" t="s">
        <v>740</v>
      </c>
      <c r="C680" s="427" t="s">
        <v>101</v>
      </c>
      <c r="D680" s="427" t="s">
        <v>598</v>
      </c>
      <c r="E680" s="428">
        <v>12</v>
      </c>
      <c r="F680" s="428">
        <v>8</v>
      </c>
    </row>
    <row r="681" spans="1:6" ht="13.5" hidden="1" customHeight="1" outlineLevel="1" x14ac:dyDescent="0.15">
      <c r="A681" s="427" t="s">
        <v>725</v>
      </c>
      <c r="B681" s="427" t="s">
        <v>740</v>
      </c>
      <c r="C681" s="427" t="s">
        <v>103</v>
      </c>
      <c r="D681" s="427" t="s">
        <v>598</v>
      </c>
      <c r="E681" s="428">
        <v>12</v>
      </c>
      <c r="F681" s="428">
        <v>10</v>
      </c>
    </row>
    <row r="682" spans="1:6" ht="13.5" hidden="1" customHeight="1" outlineLevel="1" x14ac:dyDescent="0.15">
      <c r="A682" s="427" t="s">
        <v>620</v>
      </c>
      <c r="B682" s="427" t="s">
        <v>740</v>
      </c>
      <c r="C682" s="427" t="s">
        <v>104</v>
      </c>
      <c r="D682" s="427" t="s">
        <v>598</v>
      </c>
      <c r="E682" s="428">
        <v>12</v>
      </c>
      <c r="F682" s="428">
        <v>11</v>
      </c>
    </row>
    <row r="683" spans="1:6" ht="13.5" hidden="1" customHeight="1" outlineLevel="1" x14ac:dyDescent="0.15">
      <c r="A683" s="427" t="s">
        <v>624</v>
      </c>
      <c r="B683" s="427" t="s">
        <v>740</v>
      </c>
      <c r="C683" s="427" t="s">
        <v>110</v>
      </c>
      <c r="D683" s="427" t="s">
        <v>598</v>
      </c>
      <c r="E683" s="428">
        <v>12</v>
      </c>
      <c r="F683" s="428">
        <v>12</v>
      </c>
    </row>
    <row r="684" spans="1:6" ht="13.5" hidden="1" customHeight="1" outlineLevel="1" x14ac:dyDescent="0.15">
      <c r="A684" s="427" t="s">
        <v>622</v>
      </c>
      <c r="B684" s="427" t="s">
        <v>740</v>
      </c>
      <c r="C684" s="427" t="s">
        <v>110</v>
      </c>
      <c r="D684" s="427" t="s">
        <v>598</v>
      </c>
      <c r="E684" s="428">
        <v>12</v>
      </c>
      <c r="F684" s="428">
        <v>12</v>
      </c>
    </row>
    <row r="685" spans="1:6" ht="13.5" hidden="1" customHeight="1" outlineLevel="1" x14ac:dyDescent="0.15">
      <c r="A685" s="427" t="s">
        <v>629</v>
      </c>
      <c r="B685" s="427" t="s">
        <v>740</v>
      </c>
      <c r="C685" s="427" t="s">
        <v>182</v>
      </c>
      <c r="D685" s="427" t="s">
        <v>598</v>
      </c>
      <c r="E685" s="428">
        <v>12</v>
      </c>
      <c r="F685" s="428">
        <v>13</v>
      </c>
    </row>
    <row r="686" spans="1:6" ht="13.5" hidden="1" customHeight="1" outlineLevel="1" x14ac:dyDescent="0.15">
      <c r="A686" s="427" t="s">
        <v>876</v>
      </c>
      <c r="B686" s="427" t="s">
        <v>740</v>
      </c>
      <c r="C686" s="427" t="s">
        <v>182</v>
      </c>
      <c r="D686" s="427" t="s">
        <v>598</v>
      </c>
      <c r="E686" s="428">
        <v>12</v>
      </c>
      <c r="F686" s="428">
        <v>13</v>
      </c>
    </row>
    <row r="687" spans="1:6" ht="13.5" hidden="1" customHeight="1" outlineLevel="1" x14ac:dyDescent="0.15">
      <c r="A687" s="427" t="s">
        <v>877</v>
      </c>
      <c r="B687" s="427" t="s">
        <v>740</v>
      </c>
      <c r="C687" s="427" t="s">
        <v>182</v>
      </c>
      <c r="D687" s="427" t="s">
        <v>598</v>
      </c>
      <c r="E687" s="428">
        <v>12</v>
      </c>
      <c r="F687" s="428">
        <v>13</v>
      </c>
    </row>
    <row r="688" spans="1:6" ht="13.5" hidden="1" customHeight="1" outlineLevel="1" x14ac:dyDescent="0.15">
      <c r="A688" s="427" t="s">
        <v>1018</v>
      </c>
      <c r="B688" s="427" t="s">
        <v>740</v>
      </c>
      <c r="C688" s="427" t="s">
        <v>182</v>
      </c>
      <c r="D688" s="427" t="s">
        <v>598</v>
      </c>
      <c r="E688" s="428">
        <v>12</v>
      </c>
      <c r="F688" s="428">
        <v>13</v>
      </c>
    </row>
    <row r="689" spans="1:6" ht="13.5" hidden="1" customHeight="1" outlineLevel="1" x14ac:dyDescent="0.15">
      <c r="A689" s="427" t="s">
        <v>626</v>
      </c>
      <c r="B689" s="427" t="s">
        <v>740</v>
      </c>
      <c r="C689" s="427" t="s">
        <v>182</v>
      </c>
      <c r="D689" s="427" t="s">
        <v>598</v>
      </c>
      <c r="E689" s="428">
        <v>12</v>
      </c>
      <c r="F689" s="428">
        <v>13</v>
      </c>
    </row>
    <row r="690" spans="1:6" ht="13.5" hidden="1" customHeight="1" outlineLevel="1" x14ac:dyDescent="0.15">
      <c r="A690" s="427" t="s">
        <v>627</v>
      </c>
      <c r="B690" s="427" t="s">
        <v>740</v>
      </c>
      <c r="C690" s="427" t="s">
        <v>182</v>
      </c>
      <c r="D690" s="427" t="s">
        <v>598</v>
      </c>
      <c r="E690" s="428">
        <v>12</v>
      </c>
      <c r="F690" s="428">
        <v>13</v>
      </c>
    </row>
    <row r="691" spans="1:6" ht="13.5" hidden="1" customHeight="1" outlineLevel="1" x14ac:dyDescent="0.15">
      <c r="A691" s="427" t="s">
        <v>808</v>
      </c>
      <c r="B691" s="427" t="s">
        <v>740</v>
      </c>
      <c r="C691" s="427" t="s">
        <v>182</v>
      </c>
      <c r="D691" s="427" t="s">
        <v>598</v>
      </c>
      <c r="E691" s="428">
        <v>12</v>
      </c>
      <c r="F691" s="428">
        <v>13</v>
      </c>
    </row>
    <row r="692" spans="1:6" ht="13.5" hidden="1" customHeight="1" outlineLevel="1" x14ac:dyDescent="0.15">
      <c r="A692" s="427" t="s">
        <v>663</v>
      </c>
      <c r="B692" s="427" t="s">
        <v>740</v>
      </c>
      <c r="C692" s="427" t="s">
        <v>182</v>
      </c>
      <c r="D692" s="427" t="s">
        <v>598</v>
      </c>
      <c r="E692" s="428">
        <v>12</v>
      </c>
      <c r="F692" s="428">
        <v>13</v>
      </c>
    </row>
    <row r="693" spans="1:6" ht="13.5" hidden="1" customHeight="1" outlineLevel="1" x14ac:dyDescent="0.15">
      <c r="A693" s="427" t="s">
        <v>625</v>
      </c>
      <c r="B693" s="427" t="s">
        <v>740</v>
      </c>
      <c r="C693" s="427" t="s">
        <v>182</v>
      </c>
      <c r="D693" s="427" t="s">
        <v>598</v>
      </c>
      <c r="E693" s="428">
        <v>12</v>
      </c>
      <c r="F693" s="428">
        <v>13</v>
      </c>
    </row>
    <row r="694" spans="1:6" ht="13.5" hidden="1" customHeight="1" outlineLevel="1" x14ac:dyDescent="0.15">
      <c r="A694" s="427" t="s">
        <v>631</v>
      </c>
      <c r="B694" s="427" t="s">
        <v>740</v>
      </c>
      <c r="C694" s="427" t="s">
        <v>111</v>
      </c>
      <c r="D694" s="427" t="s">
        <v>598</v>
      </c>
      <c r="E694" s="428">
        <v>12</v>
      </c>
      <c r="F694" s="428">
        <v>14</v>
      </c>
    </row>
    <row r="695" spans="1:6" ht="13.5" hidden="1" customHeight="1" outlineLevel="1" x14ac:dyDescent="0.15">
      <c r="A695" s="427" t="s">
        <v>664</v>
      </c>
      <c r="B695" s="427" t="s">
        <v>740</v>
      </c>
      <c r="C695" s="427" t="s">
        <v>111</v>
      </c>
      <c r="D695" s="427" t="s">
        <v>598</v>
      </c>
      <c r="E695" s="428">
        <v>12</v>
      </c>
      <c r="F695" s="428">
        <v>14</v>
      </c>
    </row>
    <row r="696" spans="1:6" ht="13.5" hidden="1" customHeight="1" outlineLevel="1" x14ac:dyDescent="0.15">
      <c r="A696" s="427" t="s">
        <v>667</v>
      </c>
      <c r="B696" s="427" t="s">
        <v>740</v>
      </c>
      <c r="C696" s="427" t="s">
        <v>116</v>
      </c>
      <c r="D696" s="427" t="s">
        <v>598</v>
      </c>
      <c r="E696" s="428">
        <v>12</v>
      </c>
      <c r="F696" s="428">
        <v>19</v>
      </c>
    </row>
    <row r="697" spans="1:6" ht="13.5" hidden="1" customHeight="1" outlineLevel="1" x14ac:dyDescent="0.15">
      <c r="A697" s="427" t="s">
        <v>632</v>
      </c>
      <c r="B697" s="427" t="s">
        <v>740</v>
      </c>
      <c r="C697" s="427" t="s">
        <v>118</v>
      </c>
      <c r="D697" s="427" t="s">
        <v>598</v>
      </c>
      <c r="E697" s="428">
        <v>12</v>
      </c>
      <c r="F697" s="428">
        <v>21</v>
      </c>
    </row>
    <row r="698" spans="1:6" ht="13.5" hidden="1" customHeight="1" outlineLevel="1" x14ac:dyDescent="0.15">
      <c r="A698" s="427" t="s">
        <v>673</v>
      </c>
      <c r="B698" s="427" t="s">
        <v>740</v>
      </c>
      <c r="C698" s="427" t="s">
        <v>120</v>
      </c>
      <c r="D698" s="427" t="s">
        <v>598</v>
      </c>
      <c r="E698" s="428">
        <v>12</v>
      </c>
      <c r="F698" s="428">
        <v>23</v>
      </c>
    </row>
    <row r="699" spans="1:6" ht="13.5" hidden="1" customHeight="1" outlineLevel="1" x14ac:dyDescent="0.15">
      <c r="A699" s="427" t="s">
        <v>633</v>
      </c>
      <c r="B699" s="427" t="s">
        <v>740</v>
      </c>
      <c r="C699" s="427" t="s">
        <v>120</v>
      </c>
      <c r="D699" s="427" t="s">
        <v>598</v>
      </c>
      <c r="E699" s="428">
        <v>12</v>
      </c>
      <c r="F699" s="428">
        <v>23</v>
      </c>
    </row>
    <row r="700" spans="1:6" ht="13.5" hidden="1" customHeight="1" outlineLevel="1" x14ac:dyDescent="0.15">
      <c r="A700" s="427" t="s">
        <v>748</v>
      </c>
      <c r="B700" s="427" t="s">
        <v>740</v>
      </c>
      <c r="C700" s="427" t="s">
        <v>120</v>
      </c>
      <c r="D700" s="427" t="s">
        <v>598</v>
      </c>
      <c r="E700" s="428">
        <v>12</v>
      </c>
      <c r="F700" s="428">
        <v>23</v>
      </c>
    </row>
    <row r="701" spans="1:6" ht="13.5" hidden="1" customHeight="1" outlineLevel="1" x14ac:dyDescent="0.15">
      <c r="A701" s="427" t="s">
        <v>634</v>
      </c>
      <c r="B701" s="427" t="s">
        <v>740</v>
      </c>
      <c r="C701" s="427" t="s">
        <v>122</v>
      </c>
      <c r="D701" s="427" t="s">
        <v>598</v>
      </c>
      <c r="E701" s="428">
        <v>12</v>
      </c>
      <c r="F701" s="428">
        <v>25</v>
      </c>
    </row>
    <row r="702" spans="1:6" ht="13.5" hidden="1" customHeight="1" outlineLevel="1" x14ac:dyDescent="0.15">
      <c r="A702" s="427" t="s">
        <v>635</v>
      </c>
      <c r="B702" s="427" t="s">
        <v>740</v>
      </c>
      <c r="C702" s="427" t="s">
        <v>183</v>
      </c>
      <c r="D702" s="427" t="s">
        <v>598</v>
      </c>
      <c r="E702" s="428">
        <v>12</v>
      </c>
      <c r="F702" s="428">
        <v>26</v>
      </c>
    </row>
    <row r="703" spans="1:6" ht="13.5" hidden="1" customHeight="1" outlineLevel="1" x14ac:dyDescent="0.15">
      <c r="A703" s="427" t="s">
        <v>641</v>
      </c>
      <c r="B703" s="427" t="s">
        <v>740</v>
      </c>
      <c r="C703" s="427" t="s">
        <v>184</v>
      </c>
      <c r="D703" s="427" t="s">
        <v>598</v>
      </c>
      <c r="E703" s="428">
        <v>12</v>
      </c>
      <c r="F703" s="428">
        <v>27</v>
      </c>
    </row>
    <row r="704" spans="1:6" ht="13.5" hidden="1" customHeight="1" outlineLevel="1" x14ac:dyDescent="0.15">
      <c r="A704" s="427" t="s">
        <v>643</v>
      </c>
      <c r="B704" s="427" t="s">
        <v>740</v>
      </c>
      <c r="C704" s="427" t="s">
        <v>184</v>
      </c>
      <c r="D704" s="427" t="s">
        <v>598</v>
      </c>
      <c r="E704" s="428">
        <v>12</v>
      </c>
      <c r="F704" s="428">
        <v>27</v>
      </c>
    </row>
    <row r="705" spans="1:6" ht="13.5" hidden="1" customHeight="1" outlineLevel="1" x14ac:dyDescent="0.15">
      <c r="A705" s="427" t="s">
        <v>637</v>
      </c>
      <c r="B705" s="427" t="s">
        <v>740</v>
      </c>
      <c r="C705" s="427" t="s">
        <v>184</v>
      </c>
      <c r="D705" s="427" t="s">
        <v>598</v>
      </c>
      <c r="E705" s="428">
        <v>12</v>
      </c>
      <c r="F705" s="428">
        <v>27</v>
      </c>
    </row>
    <row r="706" spans="1:6" ht="13.5" hidden="1" customHeight="1" outlineLevel="1" x14ac:dyDescent="0.15">
      <c r="A706" s="427" t="s">
        <v>640</v>
      </c>
      <c r="B706" s="427" t="s">
        <v>740</v>
      </c>
      <c r="C706" s="427" t="s">
        <v>184</v>
      </c>
      <c r="D706" s="427" t="s">
        <v>598</v>
      </c>
      <c r="E706" s="428">
        <v>12</v>
      </c>
      <c r="F706" s="428">
        <v>27</v>
      </c>
    </row>
    <row r="707" spans="1:6" ht="13.5" hidden="1" customHeight="1" outlineLevel="1" x14ac:dyDescent="0.15">
      <c r="A707" s="427" t="s">
        <v>642</v>
      </c>
      <c r="B707" s="427" t="s">
        <v>740</v>
      </c>
      <c r="C707" s="427" t="s">
        <v>184</v>
      </c>
      <c r="D707" s="427" t="s">
        <v>598</v>
      </c>
      <c r="E707" s="428">
        <v>12</v>
      </c>
      <c r="F707" s="428">
        <v>27</v>
      </c>
    </row>
    <row r="708" spans="1:6" ht="13.5" hidden="1" customHeight="1" outlineLevel="1" x14ac:dyDescent="0.15">
      <c r="A708" s="427" t="s">
        <v>639</v>
      </c>
      <c r="B708" s="427" t="s">
        <v>740</v>
      </c>
      <c r="C708" s="427" t="s">
        <v>184</v>
      </c>
      <c r="D708" s="427" t="s">
        <v>598</v>
      </c>
      <c r="E708" s="428">
        <v>12</v>
      </c>
      <c r="F708" s="428">
        <v>27</v>
      </c>
    </row>
    <row r="709" spans="1:6" ht="13.5" hidden="1" customHeight="1" outlineLevel="1" x14ac:dyDescent="0.15">
      <c r="A709" s="427" t="s">
        <v>638</v>
      </c>
      <c r="B709" s="427" t="s">
        <v>740</v>
      </c>
      <c r="C709" s="427" t="s">
        <v>184</v>
      </c>
      <c r="D709" s="427" t="s">
        <v>598</v>
      </c>
      <c r="E709" s="428">
        <v>12</v>
      </c>
      <c r="F709" s="428">
        <v>27</v>
      </c>
    </row>
    <row r="710" spans="1:6" ht="13.5" hidden="1" customHeight="1" outlineLevel="1" x14ac:dyDescent="0.15">
      <c r="A710" s="427" t="s">
        <v>878</v>
      </c>
      <c r="B710" s="427" t="s">
        <v>740</v>
      </c>
      <c r="C710" s="427" t="s">
        <v>184</v>
      </c>
      <c r="D710" s="427" t="s">
        <v>598</v>
      </c>
      <c r="E710" s="428">
        <v>12</v>
      </c>
      <c r="F710" s="428">
        <v>27</v>
      </c>
    </row>
    <row r="711" spans="1:6" ht="13.5" hidden="1" customHeight="1" outlineLevel="1" x14ac:dyDescent="0.15">
      <c r="A711" s="427" t="s">
        <v>645</v>
      </c>
      <c r="B711" s="427" t="s">
        <v>740</v>
      </c>
      <c r="C711" s="427" t="s">
        <v>124</v>
      </c>
      <c r="D711" s="427" t="s">
        <v>598</v>
      </c>
      <c r="E711" s="428">
        <v>12</v>
      </c>
      <c r="F711" s="428">
        <v>28</v>
      </c>
    </row>
    <row r="712" spans="1:6" ht="13.5" hidden="1" customHeight="1" outlineLevel="1" x14ac:dyDescent="0.15">
      <c r="A712" s="427" t="s">
        <v>644</v>
      </c>
      <c r="B712" s="427" t="s">
        <v>740</v>
      </c>
      <c r="C712" s="427" t="s">
        <v>124</v>
      </c>
      <c r="D712" s="427" t="s">
        <v>598</v>
      </c>
      <c r="E712" s="428">
        <v>12</v>
      </c>
      <c r="F712" s="428">
        <v>28</v>
      </c>
    </row>
    <row r="713" spans="1:6" ht="13.5" hidden="1" customHeight="1" outlineLevel="1" x14ac:dyDescent="0.15">
      <c r="A713" s="427" t="s">
        <v>646</v>
      </c>
      <c r="B713" s="427" t="s">
        <v>740</v>
      </c>
      <c r="C713" s="427" t="s">
        <v>125</v>
      </c>
      <c r="D713" s="427" t="s">
        <v>598</v>
      </c>
      <c r="E713" s="428">
        <v>12</v>
      </c>
      <c r="F713" s="428">
        <v>29</v>
      </c>
    </row>
    <row r="714" spans="1:6" ht="13.5" hidden="1" customHeight="1" outlineLevel="1" x14ac:dyDescent="0.15">
      <c r="A714" s="427" t="s">
        <v>750</v>
      </c>
      <c r="B714" s="427" t="s">
        <v>740</v>
      </c>
      <c r="C714" s="427" t="s">
        <v>125</v>
      </c>
      <c r="D714" s="427" t="s">
        <v>598</v>
      </c>
      <c r="E714" s="428">
        <v>12</v>
      </c>
      <c r="F714" s="428">
        <v>29</v>
      </c>
    </row>
    <row r="715" spans="1:6" ht="13.5" hidden="1" customHeight="1" outlineLevel="1" x14ac:dyDescent="0.15">
      <c r="A715" s="427" t="s">
        <v>648</v>
      </c>
      <c r="B715" s="427" t="s">
        <v>740</v>
      </c>
      <c r="C715" s="427" t="s">
        <v>130</v>
      </c>
      <c r="D715" s="427" t="s">
        <v>598</v>
      </c>
      <c r="E715" s="428">
        <v>12</v>
      </c>
      <c r="F715" s="428">
        <v>34</v>
      </c>
    </row>
    <row r="716" spans="1:6" ht="13.5" hidden="1" customHeight="1" outlineLevel="1" x14ac:dyDescent="0.15">
      <c r="A716" s="427" t="s">
        <v>647</v>
      </c>
      <c r="B716" s="427" t="s">
        <v>740</v>
      </c>
      <c r="C716" s="427" t="s">
        <v>130</v>
      </c>
      <c r="D716" s="427" t="s">
        <v>598</v>
      </c>
      <c r="E716" s="428">
        <v>12</v>
      </c>
      <c r="F716" s="428">
        <v>34</v>
      </c>
    </row>
    <row r="717" spans="1:6" ht="13.5" hidden="1" customHeight="1" outlineLevel="1" x14ac:dyDescent="0.15">
      <c r="A717" s="427" t="s">
        <v>649</v>
      </c>
      <c r="B717" s="427" t="s">
        <v>740</v>
      </c>
      <c r="C717" s="427" t="s">
        <v>136</v>
      </c>
      <c r="D717" s="427" t="s">
        <v>598</v>
      </c>
      <c r="E717" s="428">
        <v>12</v>
      </c>
      <c r="F717" s="428">
        <v>40</v>
      </c>
    </row>
    <row r="718" spans="1:6" ht="13.5" hidden="1" customHeight="1" outlineLevel="1" x14ac:dyDescent="0.15">
      <c r="A718" s="427" t="s">
        <v>726</v>
      </c>
      <c r="B718" s="427" t="s">
        <v>741</v>
      </c>
      <c r="C718" s="427" t="s">
        <v>180</v>
      </c>
      <c r="D718" s="427" t="s">
        <v>598</v>
      </c>
      <c r="E718" s="428">
        <v>13</v>
      </c>
      <c r="F718" s="428">
        <v>1</v>
      </c>
    </row>
    <row r="719" spans="1:6" ht="13.5" hidden="1" customHeight="1" outlineLevel="1" x14ac:dyDescent="0.15">
      <c r="A719" s="427" t="s">
        <v>650</v>
      </c>
      <c r="B719" s="427" t="s">
        <v>741</v>
      </c>
      <c r="C719" s="427" t="s">
        <v>180</v>
      </c>
      <c r="D719" s="427" t="s">
        <v>598</v>
      </c>
      <c r="E719" s="428">
        <v>13</v>
      </c>
      <c r="F719" s="428">
        <v>1</v>
      </c>
    </row>
    <row r="720" spans="1:6" ht="13.5" hidden="1" customHeight="1" outlineLevel="1" x14ac:dyDescent="0.15">
      <c r="A720" s="427" t="s">
        <v>742</v>
      </c>
      <c r="B720" s="427" t="s">
        <v>741</v>
      </c>
      <c r="C720" s="427" t="s">
        <v>180</v>
      </c>
      <c r="D720" s="427" t="s">
        <v>598</v>
      </c>
      <c r="E720" s="428">
        <v>13</v>
      </c>
      <c r="F720" s="428">
        <v>1</v>
      </c>
    </row>
    <row r="721" spans="1:6" ht="13.5" hidden="1" customHeight="1" outlineLevel="1" x14ac:dyDescent="0.15">
      <c r="A721" s="427" t="s">
        <v>743</v>
      </c>
      <c r="B721" s="427" t="s">
        <v>741</v>
      </c>
      <c r="C721" s="427" t="s">
        <v>180</v>
      </c>
      <c r="D721" s="427" t="s">
        <v>598</v>
      </c>
      <c r="E721" s="428">
        <v>13</v>
      </c>
      <c r="F721" s="428">
        <v>1</v>
      </c>
    </row>
    <row r="722" spans="1:6" ht="13.5" hidden="1" customHeight="1" outlineLevel="1" x14ac:dyDescent="0.15">
      <c r="A722" s="427" t="s">
        <v>1081</v>
      </c>
      <c r="B722" s="427" t="s">
        <v>741</v>
      </c>
      <c r="C722" s="427" t="s">
        <v>180</v>
      </c>
      <c r="D722" s="427" t="s">
        <v>598</v>
      </c>
      <c r="E722" s="428">
        <v>13</v>
      </c>
      <c r="F722" s="428">
        <v>1</v>
      </c>
    </row>
    <row r="723" spans="1:6" ht="13.5" hidden="1" customHeight="1" outlineLevel="1" x14ac:dyDescent="0.15">
      <c r="A723" s="427" t="s">
        <v>652</v>
      </c>
      <c r="B723" s="427" t="s">
        <v>741</v>
      </c>
      <c r="C723" s="427" t="s">
        <v>181</v>
      </c>
      <c r="D723" s="427" t="s">
        <v>598</v>
      </c>
      <c r="E723" s="428">
        <v>13</v>
      </c>
      <c r="F723" s="428">
        <v>2</v>
      </c>
    </row>
    <row r="724" spans="1:6" ht="13.5" hidden="1" customHeight="1" outlineLevel="1" x14ac:dyDescent="0.15">
      <c r="A724" s="427" t="s">
        <v>651</v>
      </c>
      <c r="B724" s="427" t="s">
        <v>741</v>
      </c>
      <c r="C724" s="427" t="s">
        <v>181</v>
      </c>
      <c r="D724" s="427" t="s">
        <v>598</v>
      </c>
      <c r="E724" s="428">
        <v>13</v>
      </c>
      <c r="F724" s="428">
        <v>2</v>
      </c>
    </row>
    <row r="725" spans="1:6" ht="13.5" hidden="1" customHeight="1" outlineLevel="1" x14ac:dyDescent="0.15">
      <c r="A725" s="427" t="s">
        <v>744</v>
      </c>
      <c r="B725" s="427" t="s">
        <v>741</v>
      </c>
      <c r="C725" s="427" t="s">
        <v>96</v>
      </c>
      <c r="D725" s="427" t="s">
        <v>598</v>
      </c>
      <c r="E725" s="428">
        <v>13</v>
      </c>
      <c r="F725" s="428">
        <v>3</v>
      </c>
    </row>
    <row r="726" spans="1:6" ht="13.5" hidden="1" customHeight="1" outlineLevel="1" x14ac:dyDescent="0.15">
      <c r="A726" s="427" t="s">
        <v>653</v>
      </c>
      <c r="B726" s="427" t="s">
        <v>741</v>
      </c>
      <c r="C726" s="427" t="s">
        <v>97</v>
      </c>
      <c r="D726" s="427" t="s">
        <v>598</v>
      </c>
      <c r="E726" s="428">
        <v>13</v>
      </c>
      <c r="F726" s="428">
        <v>4</v>
      </c>
    </row>
    <row r="727" spans="1:6" ht="13.5" hidden="1" customHeight="1" outlineLevel="1" x14ac:dyDescent="0.15">
      <c r="A727" s="427" t="s">
        <v>727</v>
      </c>
      <c r="B727" s="427" t="s">
        <v>741</v>
      </c>
      <c r="C727" s="427" t="s">
        <v>97</v>
      </c>
      <c r="D727" s="427" t="s">
        <v>598</v>
      </c>
      <c r="E727" s="428">
        <v>13</v>
      </c>
      <c r="F727" s="428">
        <v>4</v>
      </c>
    </row>
    <row r="728" spans="1:6" ht="13.5" hidden="1" customHeight="1" outlineLevel="1" x14ac:dyDescent="0.15">
      <c r="A728" s="427" t="s">
        <v>879</v>
      </c>
      <c r="B728" s="427" t="s">
        <v>741</v>
      </c>
      <c r="C728" s="427" t="s">
        <v>98</v>
      </c>
      <c r="D728" s="427" t="s">
        <v>598</v>
      </c>
      <c r="E728" s="428">
        <v>13</v>
      </c>
      <c r="F728" s="428">
        <v>5</v>
      </c>
    </row>
    <row r="729" spans="1:6" ht="13.5" hidden="1" customHeight="1" outlineLevel="1" x14ac:dyDescent="0.15">
      <c r="A729" s="427" t="s">
        <v>655</v>
      </c>
      <c r="B729" s="427" t="s">
        <v>741</v>
      </c>
      <c r="C729" s="427" t="s">
        <v>98</v>
      </c>
      <c r="D729" s="427" t="s">
        <v>598</v>
      </c>
      <c r="E729" s="428">
        <v>13</v>
      </c>
      <c r="F729" s="428">
        <v>5</v>
      </c>
    </row>
    <row r="730" spans="1:6" ht="13.5" hidden="1" customHeight="1" outlineLevel="1" x14ac:dyDescent="0.15">
      <c r="A730" s="427" t="s">
        <v>729</v>
      </c>
      <c r="B730" s="427" t="s">
        <v>741</v>
      </c>
      <c r="C730" s="427" t="s">
        <v>98</v>
      </c>
      <c r="D730" s="427" t="s">
        <v>598</v>
      </c>
      <c r="E730" s="428">
        <v>13</v>
      </c>
      <c r="F730" s="428">
        <v>5</v>
      </c>
    </row>
    <row r="731" spans="1:6" ht="13.5" hidden="1" customHeight="1" outlineLevel="1" x14ac:dyDescent="0.15">
      <c r="A731" s="427" t="s">
        <v>728</v>
      </c>
      <c r="B731" s="427" t="s">
        <v>741</v>
      </c>
      <c r="C731" s="427" t="s">
        <v>98</v>
      </c>
      <c r="D731" s="427" t="s">
        <v>598</v>
      </c>
      <c r="E731" s="428">
        <v>13</v>
      </c>
      <c r="F731" s="428">
        <v>5</v>
      </c>
    </row>
    <row r="732" spans="1:6" ht="13.5" hidden="1" customHeight="1" outlineLevel="1" x14ac:dyDescent="0.15">
      <c r="A732" s="427" t="s">
        <v>656</v>
      </c>
      <c r="B732" s="427" t="s">
        <v>741</v>
      </c>
      <c r="C732" s="427" t="s">
        <v>99</v>
      </c>
      <c r="D732" s="427" t="s">
        <v>598</v>
      </c>
      <c r="E732" s="428">
        <v>13</v>
      </c>
      <c r="F732" s="428">
        <v>6</v>
      </c>
    </row>
    <row r="733" spans="1:6" ht="13.5" hidden="1" customHeight="1" outlineLevel="1" x14ac:dyDescent="0.15">
      <c r="A733" s="427" t="s">
        <v>957</v>
      </c>
      <c r="B733" s="427" t="s">
        <v>741</v>
      </c>
      <c r="C733" s="427" t="s">
        <v>100</v>
      </c>
      <c r="D733" s="427" t="s">
        <v>598</v>
      </c>
      <c r="E733" s="428">
        <v>13</v>
      </c>
      <c r="F733" s="428">
        <v>7</v>
      </c>
    </row>
    <row r="734" spans="1:6" ht="13.5" hidden="1" customHeight="1" outlineLevel="1" x14ac:dyDescent="0.15">
      <c r="A734" s="427" t="s">
        <v>657</v>
      </c>
      <c r="B734" s="427" t="s">
        <v>741</v>
      </c>
      <c r="C734" s="427" t="s">
        <v>100</v>
      </c>
      <c r="D734" s="427" t="s">
        <v>598</v>
      </c>
      <c r="E734" s="428">
        <v>13</v>
      </c>
      <c r="F734" s="428">
        <v>7</v>
      </c>
    </row>
    <row r="735" spans="1:6" ht="13.5" hidden="1" customHeight="1" outlineLevel="1" x14ac:dyDescent="0.15">
      <c r="A735" s="427" t="s">
        <v>745</v>
      </c>
      <c r="B735" s="427" t="s">
        <v>741</v>
      </c>
      <c r="C735" s="427" t="s">
        <v>101</v>
      </c>
      <c r="D735" s="427" t="s">
        <v>598</v>
      </c>
      <c r="E735" s="428">
        <v>13</v>
      </c>
      <c r="F735" s="428">
        <v>8</v>
      </c>
    </row>
    <row r="736" spans="1:6" ht="13.5" hidden="1" customHeight="1" outlineLevel="1" x14ac:dyDescent="0.15">
      <c r="A736" s="427" t="s">
        <v>658</v>
      </c>
      <c r="B736" s="427" t="s">
        <v>741</v>
      </c>
      <c r="C736" s="427" t="s">
        <v>101</v>
      </c>
      <c r="D736" s="427" t="s">
        <v>598</v>
      </c>
      <c r="E736" s="428">
        <v>13</v>
      </c>
      <c r="F736" s="428">
        <v>8</v>
      </c>
    </row>
    <row r="737" spans="1:6" ht="13.5" hidden="1" customHeight="1" outlineLevel="1" x14ac:dyDescent="0.15">
      <c r="A737" s="427" t="s">
        <v>880</v>
      </c>
      <c r="B737" s="427" t="s">
        <v>741</v>
      </c>
      <c r="C737" s="427" t="s">
        <v>102</v>
      </c>
      <c r="D737" s="427" t="s">
        <v>598</v>
      </c>
      <c r="E737" s="428">
        <v>13</v>
      </c>
      <c r="F737" s="428">
        <v>9</v>
      </c>
    </row>
    <row r="738" spans="1:6" ht="13.5" hidden="1" customHeight="1" outlineLevel="1" x14ac:dyDescent="0.15">
      <c r="A738" s="427" t="s">
        <v>660</v>
      </c>
      <c r="B738" s="427" t="s">
        <v>741</v>
      </c>
      <c r="C738" s="427" t="s">
        <v>103</v>
      </c>
      <c r="D738" s="427" t="s">
        <v>598</v>
      </c>
      <c r="E738" s="428">
        <v>13</v>
      </c>
      <c r="F738" s="428">
        <v>10</v>
      </c>
    </row>
    <row r="739" spans="1:6" ht="13.5" hidden="1" customHeight="1" outlineLevel="1" x14ac:dyDescent="0.15">
      <c r="A739" s="427" t="s">
        <v>661</v>
      </c>
      <c r="B739" s="427" t="s">
        <v>741</v>
      </c>
      <c r="C739" s="427" t="s">
        <v>104</v>
      </c>
      <c r="D739" s="427" t="s">
        <v>598</v>
      </c>
      <c r="E739" s="428">
        <v>13</v>
      </c>
      <c r="F739" s="428">
        <v>11</v>
      </c>
    </row>
    <row r="740" spans="1:6" ht="13.5" hidden="1" customHeight="1" outlineLevel="1" x14ac:dyDescent="0.15">
      <c r="A740" s="427" t="s">
        <v>662</v>
      </c>
      <c r="B740" s="427" t="s">
        <v>741</v>
      </c>
      <c r="C740" s="427" t="s">
        <v>110</v>
      </c>
      <c r="D740" s="427" t="s">
        <v>598</v>
      </c>
      <c r="E740" s="428">
        <v>13</v>
      </c>
      <c r="F740" s="428">
        <v>12</v>
      </c>
    </row>
    <row r="741" spans="1:6" ht="13.5" hidden="1" customHeight="1" outlineLevel="1" x14ac:dyDescent="0.15">
      <c r="A741" s="427" t="s">
        <v>730</v>
      </c>
      <c r="B741" s="427" t="s">
        <v>741</v>
      </c>
      <c r="C741" s="427" t="s">
        <v>182</v>
      </c>
      <c r="D741" s="427" t="s">
        <v>598</v>
      </c>
      <c r="E741" s="428">
        <v>13</v>
      </c>
      <c r="F741" s="428">
        <v>13</v>
      </c>
    </row>
    <row r="742" spans="1:6" ht="13.5" hidden="1" customHeight="1" outlineLevel="1" x14ac:dyDescent="0.15">
      <c r="A742" s="427" t="s">
        <v>746</v>
      </c>
      <c r="B742" s="427" t="s">
        <v>741</v>
      </c>
      <c r="C742" s="427" t="s">
        <v>111</v>
      </c>
      <c r="D742" s="427" t="s">
        <v>598</v>
      </c>
      <c r="E742" s="428">
        <v>13</v>
      </c>
      <c r="F742" s="428">
        <v>14</v>
      </c>
    </row>
    <row r="743" spans="1:6" ht="13.5" hidden="1" customHeight="1" outlineLevel="1" x14ac:dyDescent="0.15">
      <c r="A743" s="427" t="s">
        <v>731</v>
      </c>
      <c r="B743" s="427" t="s">
        <v>741</v>
      </c>
      <c r="C743" s="427" t="s">
        <v>112</v>
      </c>
      <c r="D743" s="427" t="s">
        <v>598</v>
      </c>
      <c r="E743" s="428">
        <v>13</v>
      </c>
      <c r="F743" s="428">
        <v>15</v>
      </c>
    </row>
    <row r="744" spans="1:6" ht="13.5" hidden="1" customHeight="1" outlineLevel="1" x14ac:dyDescent="0.15">
      <c r="A744" s="427" t="s">
        <v>665</v>
      </c>
      <c r="B744" s="427" t="s">
        <v>741</v>
      </c>
      <c r="C744" s="427" t="s">
        <v>112</v>
      </c>
      <c r="D744" s="427" t="s">
        <v>598</v>
      </c>
      <c r="E744" s="428">
        <v>13</v>
      </c>
      <c r="F744" s="428">
        <v>15</v>
      </c>
    </row>
    <row r="745" spans="1:6" ht="13.5" hidden="1" customHeight="1" outlineLevel="1" x14ac:dyDescent="0.15">
      <c r="A745" s="427" t="s">
        <v>732</v>
      </c>
      <c r="B745" s="427" t="s">
        <v>741</v>
      </c>
      <c r="C745" s="427" t="s">
        <v>113</v>
      </c>
      <c r="D745" s="427" t="s">
        <v>598</v>
      </c>
      <c r="E745" s="428">
        <v>13</v>
      </c>
      <c r="F745" s="428">
        <v>16</v>
      </c>
    </row>
    <row r="746" spans="1:6" ht="13.5" hidden="1" customHeight="1" outlineLevel="1" x14ac:dyDescent="0.15">
      <c r="A746" s="427" t="s">
        <v>747</v>
      </c>
      <c r="B746" s="427" t="s">
        <v>741</v>
      </c>
      <c r="C746" s="427" t="s">
        <v>114</v>
      </c>
      <c r="D746" s="427" t="s">
        <v>598</v>
      </c>
      <c r="E746" s="428">
        <v>13</v>
      </c>
      <c r="F746" s="428">
        <v>17</v>
      </c>
    </row>
    <row r="747" spans="1:6" ht="13.5" hidden="1" customHeight="1" outlineLevel="1" x14ac:dyDescent="0.15">
      <c r="A747" s="427" t="s">
        <v>666</v>
      </c>
      <c r="B747" s="427" t="s">
        <v>741</v>
      </c>
      <c r="C747" s="427" t="s">
        <v>115</v>
      </c>
      <c r="D747" s="427" t="s">
        <v>598</v>
      </c>
      <c r="E747" s="428">
        <v>13</v>
      </c>
      <c r="F747" s="428">
        <v>18</v>
      </c>
    </row>
    <row r="748" spans="1:6" ht="13.5" hidden="1" customHeight="1" outlineLevel="1" x14ac:dyDescent="0.15">
      <c r="A748" s="427" t="s">
        <v>733</v>
      </c>
      <c r="B748" s="427" t="s">
        <v>741</v>
      </c>
      <c r="C748" s="427" t="s">
        <v>116</v>
      </c>
      <c r="D748" s="427" t="s">
        <v>598</v>
      </c>
      <c r="E748" s="428">
        <v>13</v>
      </c>
      <c r="F748" s="428">
        <v>19</v>
      </c>
    </row>
    <row r="749" spans="1:6" ht="13.5" hidden="1" customHeight="1" outlineLevel="1" x14ac:dyDescent="0.15">
      <c r="A749" s="427" t="s">
        <v>668</v>
      </c>
      <c r="B749" s="427" t="s">
        <v>741</v>
      </c>
      <c r="C749" s="427" t="s">
        <v>117</v>
      </c>
      <c r="D749" s="427" t="s">
        <v>598</v>
      </c>
      <c r="E749" s="428">
        <v>13</v>
      </c>
      <c r="F749" s="428">
        <v>20</v>
      </c>
    </row>
    <row r="750" spans="1:6" ht="13.5" hidden="1" customHeight="1" outlineLevel="1" x14ac:dyDescent="0.15">
      <c r="A750" s="427" t="s">
        <v>669</v>
      </c>
      <c r="B750" s="427" t="s">
        <v>741</v>
      </c>
      <c r="C750" s="427" t="s">
        <v>118</v>
      </c>
      <c r="D750" s="427" t="s">
        <v>598</v>
      </c>
      <c r="E750" s="428">
        <v>13</v>
      </c>
      <c r="F750" s="428">
        <v>21</v>
      </c>
    </row>
    <row r="751" spans="1:6" ht="13.5" hidden="1" customHeight="1" outlineLevel="1" x14ac:dyDescent="0.15">
      <c r="A751" s="427" t="s">
        <v>671</v>
      </c>
      <c r="B751" s="427" t="s">
        <v>741</v>
      </c>
      <c r="C751" s="427" t="s">
        <v>120</v>
      </c>
      <c r="D751" s="427" t="s">
        <v>598</v>
      </c>
      <c r="E751" s="428">
        <v>13</v>
      </c>
      <c r="F751" s="428">
        <v>23</v>
      </c>
    </row>
    <row r="752" spans="1:6" ht="13.5" hidden="1" customHeight="1" outlineLevel="1" x14ac:dyDescent="0.15">
      <c r="A752" s="427" t="s">
        <v>672</v>
      </c>
      <c r="B752" s="427" t="s">
        <v>741</v>
      </c>
      <c r="C752" s="427" t="s">
        <v>120</v>
      </c>
      <c r="D752" s="427" t="s">
        <v>598</v>
      </c>
      <c r="E752" s="428">
        <v>13</v>
      </c>
      <c r="F752" s="428">
        <v>23</v>
      </c>
    </row>
    <row r="753" spans="1:6" ht="13.5" hidden="1" customHeight="1" outlineLevel="1" x14ac:dyDescent="0.15">
      <c r="A753" s="427" t="s">
        <v>675</v>
      </c>
      <c r="B753" s="427" t="s">
        <v>741</v>
      </c>
      <c r="C753" s="427" t="s">
        <v>121</v>
      </c>
      <c r="D753" s="427" t="s">
        <v>598</v>
      </c>
      <c r="E753" s="428">
        <v>13</v>
      </c>
      <c r="F753" s="428">
        <v>24</v>
      </c>
    </row>
    <row r="754" spans="1:6" ht="13.5" hidden="1" customHeight="1" outlineLevel="1" x14ac:dyDescent="0.15">
      <c r="A754" s="427" t="s">
        <v>674</v>
      </c>
      <c r="B754" s="427" t="s">
        <v>741</v>
      </c>
      <c r="C754" s="427" t="s">
        <v>121</v>
      </c>
      <c r="D754" s="427" t="s">
        <v>598</v>
      </c>
      <c r="E754" s="428">
        <v>13</v>
      </c>
      <c r="F754" s="428">
        <v>24</v>
      </c>
    </row>
    <row r="755" spans="1:6" ht="13.5" hidden="1" customHeight="1" outlineLevel="1" x14ac:dyDescent="0.15">
      <c r="A755" s="427" t="s">
        <v>676</v>
      </c>
      <c r="B755" s="427" t="s">
        <v>741</v>
      </c>
      <c r="C755" s="427" t="s">
        <v>122</v>
      </c>
      <c r="D755" s="427" t="s">
        <v>598</v>
      </c>
      <c r="E755" s="428">
        <v>13</v>
      </c>
      <c r="F755" s="428">
        <v>25</v>
      </c>
    </row>
    <row r="756" spans="1:6" ht="13.5" hidden="1" customHeight="1" outlineLevel="1" x14ac:dyDescent="0.15">
      <c r="A756" s="427" t="s">
        <v>636</v>
      </c>
      <c r="B756" s="427" t="s">
        <v>741</v>
      </c>
      <c r="C756" s="427" t="s">
        <v>183</v>
      </c>
      <c r="D756" s="427" t="s">
        <v>598</v>
      </c>
      <c r="E756" s="428">
        <v>13</v>
      </c>
      <c r="F756" s="428">
        <v>26</v>
      </c>
    </row>
    <row r="757" spans="1:6" ht="13.5" hidden="1" customHeight="1" outlineLevel="1" x14ac:dyDescent="0.15">
      <c r="A757" s="427" t="s">
        <v>677</v>
      </c>
      <c r="B757" s="427" t="s">
        <v>741</v>
      </c>
      <c r="C757" s="427" t="s">
        <v>183</v>
      </c>
      <c r="D757" s="427" t="s">
        <v>598</v>
      </c>
      <c r="E757" s="428">
        <v>13</v>
      </c>
      <c r="F757" s="428">
        <v>26</v>
      </c>
    </row>
    <row r="758" spans="1:6" ht="13.5" hidden="1" customHeight="1" outlineLevel="1" x14ac:dyDescent="0.15">
      <c r="A758" s="427" t="s">
        <v>678</v>
      </c>
      <c r="B758" s="427" t="s">
        <v>741</v>
      </c>
      <c r="C758" s="427" t="s">
        <v>184</v>
      </c>
      <c r="D758" s="427" t="s">
        <v>598</v>
      </c>
      <c r="E758" s="428">
        <v>13</v>
      </c>
      <c r="F758" s="428">
        <v>27</v>
      </c>
    </row>
    <row r="759" spans="1:6" ht="13.5" hidden="1" customHeight="1" outlineLevel="1" x14ac:dyDescent="0.15">
      <c r="A759" s="427" t="s">
        <v>679</v>
      </c>
      <c r="B759" s="427" t="s">
        <v>741</v>
      </c>
      <c r="C759" s="427" t="s">
        <v>124</v>
      </c>
      <c r="D759" s="427" t="s">
        <v>598</v>
      </c>
      <c r="E759" s="428">
        <v>13</v>
      </c>
      <c r="F759" s="428">
        <v>28</v>
      </c>
    </row>
    <row r="760" spans="1:6" ht="13.5" hidden="1" customHeight="1" outlineLevel="1" x14ac:dyDescent="0.15">
      <c r="A760" s="427" t="s">
        <v>828</v>
      </c>
      <c r="B760" s="427" t="s">
        <v>741</v>
      </c>
      <c r="C760" s="427" t="s">
        <v>126</v>
      </c>
      <c r="D760" s="427" t="s">
        <v>598</v>
      </c>
      <c r="E760" s="428">
        <v>13</v>
      </c>
      <c r="F760" s="428">
        <v>30</v>
      </c>
    </row>
    <row r="761" spans="1:6" ht="13.5" hidden="1" customHeight="1" outlineLevel="1" x14ac:dyDescent="0.15">
      <c r="A761" s="427" t="s">
        <v>751</v>
      </c>
      <c r="B761" s="427" t="s">
        <v>741</v>
      </c>
      <c r="C761" s="427" t="s">
        <v>127</v>
      </c>
      <c r="D761" s="427" t="s">
        <v>598</v>
      </c>
      <c r="E761" s="428">
        <v>13</v>
      </c>
      <c r="F761" s="428">
        <v>31</v>
      </c>
    </row>
    <row r="762" spans="1:6" ht="13.5" hidden="1" customHeight="1" outlineLevel="1" x14ac:dyDescent="0.15">
      <c r="A762" s="427" t="s">
        <v>752</v>
      </c>
      <c r="B762" s="427" t="s">
        <v>741</v>
      </c>
      <c r="C762" s="427" t="s">
        <v>128</v>
      </c>
      <c r="D762" s="427" t="s">
        <v>598</v>
      </c>
      <c r="E762" s="428">
        <v>13</v>
      </c>
      <c r="F762" s="428">
        <v>32</v>
      </c>
    </row>
    <row r="763" spans="1:6" ht="13.5" hidden="1" customHeight="1" outlineLevel="1" x14ac:dyDescent="0.15">
      <c r="A763" s="427" t="s">
        <v>680</v>
      </c>
      <c r="B763" s="427" t="s">
        <v>741</v>
      </c>
      <c r="C763" s="427" t="s">
        <v>129</v>
      </c>
      <c r="D763" s="427" t="s">
        <v>598</v>
      </c>
      <c r="E763" s="428">
        <v>13</v>
      </c>
      <c r="F763" s="428">
        <v>33</v>
      </c>
    </row>
    <row r="764" spans="1:6" ht="13.5" hidden="1" customHeight="1" outlineLevel="1" x14ac:dyDescent="0.15">
      <c r="A764" s="427" t="s">
        <v>681</v>
      </c>
      <c r="B764" s="427" t="s">
        <v>741</v>
      </c>
      <c r="C764" s="427" t="s">
        <v>130</v>
      </c>
      <c r="D764" s="427" t="s">
        <v>598</v>
      </c>
      <c r="E764" s="428">
        <v>13</v>
      </c>
      <c r="F764" s="428">
        <v>34</v>
      </c>
    </row>
    <row r="765" spans="1:6" ht="13.5" hidden="1" customHeight="1" outlineLevel="1" x14ac:dyDescent="0.15">
      <c r="A765" s="427" t="s">
        <v>734</v>
      </c>
      <c r="B765" s="427" t="s">
        <v>741</v>
      </c>
      <c r="C765" s="427" t="s">
        <v>131</v>
      </c>
      <c r="D765" s="427" t="s">
        <v>598</v>
      </c>
      <c r="E765" s="428">
        <v>13</v>
      </c>
      <c r="F765" s="428">
        <v>35</v>
      </c>
    </row>
    <row r="766" spans="1:6" ht="13.5" hidden="1" customHeight="1" outlineLevel="1" x14ac:dyDescent="0.15">
      <c r="A766" s="427" t="s">
        <v>682</v>
      </c>
      <c r="B766" s="427" t="s">
        <v>741</v>
      </c>
      <c r="C766" s="427" t="s">
        <v>132</v>
      </c>
      <c r="D766" s="427" t="s">
        <v>598</v>
      </c>
      <c r="E766" s="428">
        <v>13</v>
      </c>
      <c r="F766" s="428">
        <v>36</v>
      </c>
    </row>
    <row r="767" spans="1:6" ht="13.5" hidden="1" customHeight="1" outlineLevel="1" x14ac:dyDescent="0.15">
      <c r="A767" s="427" t="s">
        <v>683</v>
      </c>
      <c r="B767" s="427" t="s">
        <v>741</v>
      </c>
      <c r="C767" s="427" t="s">
        <v>133</v>
      </c>
      <c r="D767" s="427" t="s">
        <v>598</v>
      </c>
      <c r="E767" s="428">
        <v>13</v>
      </c>
      <c r="F767" s="428">
        <v>37</v>
      </c>
    </row>
    <row r="768" spans="1:6" ht="13.5" hidden="1" customHeight="1" outlineLevel="1" x14ac:dyDescent="0.15">
      <c r="A768" s="427" t="s">
        <v>684</v>
      </c>
      <c r="B768" s="427" t="s">
        <v>741</v>
      </c>
      <c r="C768" s="427" t="s">
        <v>134</v>
      </c>
      <c r="D768" s="427" t="s">
        <v>598</v>
      </c>
      <c r="E768" s="428">
        <v>13</v>
      </c>
      <c r="F768" s="428">
        <v>38</v>
      </c>
    </row>
    <row r="769" spans="1:6" ht="13.5" hidden="1" customHeight="1" outlineLevel="1" x14ac:dyDescent="0.15">
      <c r="A769" s="427" t="s">
        <v>735</v>
      </c>
      <c r="B769" s="427" t="s">
        <v>741</v>
      </c>
      <c r="C769" s="427" t="s">
        <v>135</v>
      </c>
      <c r="D769" s="427" t="s">
        <v>598</v>
      </c>
      <c r="E769" s="428">
        <v>13</v>
      </c>
      <c r="F769" s="428">
        <v>39</v>
      </c>
    </row>
    <row r="770" spans="1:6" ht="13.5" hidden="1" customHeight="1" outlineLevel="1" x14ac:dyDescent="0.15">
      <c r="A770" s="427" t="s">
        <v>685</v>
      </c>
      <c r="B770" s="427" t="s">
        <v>741</v>
      </c>
      <c r="C770" s="427" t="s">
        <v>136</v>
      </c>
      <c r="D770" s="427" t="s">
        <v>598</v>
      </c>
      <c r="E770" s="428">
        <v>13</v>
      </c>
      <c r="F770" s="428">
        <v>40</v>
      </c>
    </row>
    <row r="771" spans="1:6" ht="13.5" hidden="1" customHeight="1" outlineLevel="1" x14ac:dyDescent="0.15">
      <c r="A771" s="427" t="s">
        <v>753</v>
      </c>
      <c r="B771" s="427" t="s">
        <v>741</v>
      </c>
      <c r="C771" s="427" t="s">
        <v>137</v>
      </c>
      <c r="D771" s="427" t="s">
        <v>598</v>
      </c>
      <c r="E771" s="428">
        <v>13</v>
      </c>
      <c r="F771" s="428">
        <v>41</v>
      </c>
    </row>
    <row r="772" spans="1:6" ht="13.5" hidden="1" customHeight="1" outlineLevel="1" x14ac:dyDescent="0.15">
      <c r="A772" s="427" t="s">
        <v>754</v>
      </c>
      <c r="B772" s="427" t="s">
        <v>741</v>
      </c>
      <c r="C772" s="427" t="s">
        <v>138</v>
      </c>
      <c r="D772" s="427" t="s">
        <v>598</v>
      </c>
      <c r="E772" s="428">
        <v>13</v>
      </c>
      <c r="F772" s="428">
        <v>42</v>
      </c>
    </row>
    <row r="773" spans="1:6" ht="13.5" hidden="1" customHeight="1" outlineLevel="1" x14ac:dyDescent="0.15">
      <c r="A773" s="427" t="s">
        <v>686</v>
      </c>
      <c r="B773" s="427" t="s">
        <v>741</v>
      </c>
      <c r="C773" s="427" t="s">
        <v>139</v>
      </c>
      <c r="D773" s="427" t="s">
        <v>598</v>
      </c>
      <c r="E773" s="428">
        <v>13</v>
      </c>
      <c r="F773" s="428">
        <v>43</v>
      </c>
    </row>
    <row r="774" spans="1:6" ht="13.5" hidden="1" customHeight="1" outlineLevel="1" x14ac:dyDescent="0.15">
      <c r="A774" s="427" t="s">
        <v>687</v>
      </c>
      <c r="B774" s="427" t="s">
        <v>741</v>
      </c>
      <c r="C774" s="427" t="s">
        <v>139</v>
      </c>
      <c r="D774" s="427" t="s">
        <v>598</v>
      </c>
      <c r="E774" s="428">
        <v>13</v>
      </c>
      <c r="F774" s="428">
        <v>43</v>
      </c>
    </row>
    <row r="775" spans="1:6" ht="13.5" hidden="1" customHeight="1" outlineLevel="1" x14ac:dyDescent="0.15">
      <c r="A775" s="427" t="s">
        <v>881</v>
      </c>
      <c r="B775" s="427" t="s">
        <v>741</v>
      </c>
      <c r="C775" s="427" t="s">
        <v>139</v>
      </c>
      <c r="D775" s="427" t="s">
        <v>598</v>
      </c>
      <c r="E775" s="428">
        <v>13</v>
      </c>
      <c r="F775" s="428">
        <v>43</v>
      </c>
    </row>
    <row r="776" spans="1:6" ht="13.5" hidden="1" customHeight="1" outlineLevel="1" x14ac:dyDescent="0.15">
      <c r="A776" s="427" t="s">
        <v>755</v>
      </c>
      <c r="B776" s="427" t="s">
        <v>741</v>
      </c>
      <c r="C776" s="427" t="s">
        <v>140</v>
      </c>
      <c r="D776" s="427" t="s">
        <v>598</v>
      </c>
      <c r="E776" s="428">
        <v>13</v>
      </c>
      <c r="F776" s="428">
        <v>44</v>
      </c>
    </row>
    <row r="777" spans="1:6" ht="13.5" hidden="1" customHeight="1" outlineLevel="1" x14ac:dyDescent="0.15">
      <c r="A777" s="427" t="s">
        <v>756</v>
      </c>
      <c r="B777" s="427" t="s">
        <v>741</v>
      </c>
      <c r="C777" s="427" t="s">
        <v>141</v>
      </c>
      <c r="D777" s="427" t="s">
        <v>598</v>
      </c>
      <c r="E777" s="428">
        <v>13</v>
      </c>
      <c r="F777" s="428">
        <v>45</v>
      </c>
    </row>
    <row r="778" spans="1:6" ht="13.5" hidden="1" customHeight="1" outlineLevel="1" x14ac:dyDescent="0.15">
      <c r="A778" s="427" t="s">
        <v>809</v>
      </c>
      <c r="B778" s="427" t="s">
        <v>741</v>
      </c>
      <c r="C778" s="427" t="s">
        <v>142</v>
      </c>
      <c r="D778" s="427" t="s">
        <v>598</v>
      </c>
      <c r="E778" s="428">
        <v>13</v>
      </c>
      <c r="F778" s="428">
        <v>46</v>
      </c>
    </row>
    <row r="779" spans="1:6" ht="13.5" hidden="1" customHeight="1" outlineLevel="1" x14ac:dyDescent="0.15">
      <c r="A779" s="427" t="s">
        <v>882</v>
      </c>
      <c r="B779" s="427" t="s">
        <v>741</v>
      </c>
      <c r="C779" s="427" t="s">
        <v>142</v>
      </c>
      <c r="D779" s="427" t="s">
        <v>598</v>
      </c>
      <c r="E779" s="428">
        <v>13</v>
      </c>
      <c r="F779" s="428">
        <v>46</v>
      </c>
    </row>
    <row r="780" spans="1:6" ht="13.5" hidden="1" customHeight="1" outlineLevel="1" x14ac:dyDescent="0.15">
      <c r="A780" s="427" t="s">
        <v>688</v>
      </c>
      <c r="B780" s="427" t="s">
        <v>741</v>
      </c>
      <c r="C780" s="427" t="s">
        <v>143</v>
      </c>
      <c r="D780" s="427" t="s">
        <v>598</v>
      </c>
      <c r="E780" s="428">
        <v>13</v>
      </c>
      <c r="F780" s="428">
        <v>47</v>
      </c>
    </row>
    <row r="781" spans="1:6" ht="13.5" hidden="1" customHeight="1" outlineLevel="1" x14ac:dyDescent="0.15">
      <c r="A781" s="427" t="s">
        <v>1082</v>
      </c>
      <c r="B781" s="427" t="s">
        <v>741</v>
      </c>
      <c r="C781" s="427" t="s">
        <v>143</v>
      </c>
      <c r="D781" s="427" t="s">
        <v>598</v>
      </c>
      <c r="E781" s="428">
        <v>13</v>
      </c>
      <c r="F781" s="428">
        <v>47</v>
      </c>
    </row>
    <row r="782" spans="1:6" ht="13.5" hidden="1" customHeight="1" outlineLevel="1" x14ac:dyDescent="0.15">
      <c r="A782" s="427" t="s">
        <v>883</v>
      </c>
      <c r="B782" s="427" t="s">
        <v>884</v>
      </c>
      <c r="C782" s="427" t="s">
        <v>180</v>
      </c>
      <c r="D782" s="427" t="s">
        <v>885</v>
      </c>
      <c r="E782" s="428">
        <v>31</v>
      </c>
      <c r="F782" s="428">
        <v>1</v>
      </c>
    </row>
    <row r="783" spans="1:6" ht="13.5" hidden="1" customHeight="1" outlineLevel="1" x14ac:dyDescent="0.15">
      <c r="A783" s="427" t="s">
        <v>886</v>
      </c>
      <c r="B783" s="427" t="s">
        <v>884</v>
      </c>
      <c r="C783" s="427" t="s">
        <v>100</v>
      </c>
      <c r="D783" s="427" t="s">
        <v>885</v>
      </c>
      <c r="E783" s="428">
        <v>31</v>
      </c>
      <c r="F783" s="428">
        <v>7</v>
      </c>
    </row>
    <row r="784" spans="1:6" ht="13.5" hidden="1" customHeight="1" outlineLevel="1" x14ac:dyDescent="0.15">
      <c r="A784" s="427" t="s">
        <v>659</v>
      </c>
      <c r="B784" s="427" t="s">
        <v>884</v>
      </c>
      <c r="C784" s="427" t="s">
        <v>102</v>
      </c>
      <c r="D784" s="427" t="s">
        <v>885</v>
      </c>
      <c r="E784" s="428">
        <v>31</v>
      </c>
      <c r="F784" s="428">
        <v>9</v>
      </c>
    </row>
    <row r="785" spans="1:6" ht="13.5" hidden="1" customHeight="1" outlineLevel="1" x14ac:dyDescent="0.15">
      <c r="A785" s="427" t="s">
        <v>887</v>
      </c>
      <c r="B785" s="427" t="s">
        <v>884</v>
      </c>
      <c r="C785" s="427" t="s">
        <v>103</v>
      </c>
      <c r="D785" s="427" t="s">
        <v>885</v>
      </c>
      <c r="E785" s="428">
        <v>31</v>
      </c>
      <c r="F785" s="428">
        <v>10</v>
      </c>
    </row>
    <row r="786" spans="1:6" ht="13.5" hidden="1" customHeight="1" outlineLevel="1" x14ac:dyDescent="0.15">
      <c r="A786" s="427" t="s">
        <v>888</v>
      </c>
      <c r="B786" s="427" t="s">
        <v>884</v>
      </c>
      <c r="C786" s="427" t="s">
        <v>182</v>
      </c>
      <c r="D786" s="427" t="s">
        <v>885</v>
      </c>
      <c r="E786" s="428">
        <v>31</v>
      </c>
      <c r="F786" s="428">
        <v>13</v>
      </c>
    </row>
    <row r="787" spans="1:6" ht="13.5" hidden="1" customHeight="1" outlineLevel="1" x14ac:dyDescent="0.15">
      <c r="A787" s="427" t="s">
        <v>1083</v>
      </c>
      <c r="B787" s="427" t="s">
        <v>884</v>
      </c>
      <c r="C787" s="427" t="s">
        <v>182</v>
      </c>
      <c r="D787" s="427" t="s">
        <v>885</v>
      </c>
      <c r="E787" s="428">
        <v>31</v>
      </c>
      <c r="F787" s="428">
        <v>13</v>
      </c>
    </row>
    <row r="788" spans="1:6" ht="13.5" hidden="1" customHeight="1" outlineLevel="1" x14ac:dyDescent="0.15">
      <c r="A788" s="427" t="s">
        <v>889</v>
      </c>
      <c r="B788" s="427" t="s">
        <v>884</v>
      </c>
      <c r="C788" s="427" t="s">
        <v>119</v>
      </c>
      <c r="D788" s="427" t="s">
        <v>885</v>
      </c>
      <c r="E788" s="428">
        <v>31</v>
      </c>
      <c r="F788" s="428">
        <v>22</v>
      </c>
    </row>
    <row r="789" spans="1:6" ht="13.5" hidden="1" customHeight="1" outlineLevel="1" x14ac:dyDescent="0.15">
      <c r="A789" s="427" t="s">
        <v>749</v>
      </c>
      <c r="B789" s="427" t="s">
        <v>884</v>
      </c>
      <c r="C789" s="427" t="s">
        <v>124</v>
      </c>
      <c r="D789" s="427" t="s">
        <v>885</v>
      </c>
      <c r="E789" s="428">
        <v>31</v>
      </c>
      <c r="F789" s="428">
        <v>28</v>
      </c>
    </row>
    <row r="790" spans="1:6" ht="13.5" hidden="1" customHeight="1" outlineLevel="1" x14ac:dyDescent="0.15">
      <c r="A790" s="427" t="s">
        <v>890</v>
      </c>
      <c r="B790" s="427" t="s">
        <v>884</v>
      </c>
      <c r="C790" s="427" t="s">
        <v>139</v>
      </c>
      <c r="D790" s="427" t="s">
        <v>885</v>
      </c>
      <c r="E790" s="428">
        <v>31</v>
      </c>
      <c r="F790" s="428">
        <v>43</v>
      </c>
    </row>
    <row r="791" spans="1:6" ht="13.5" hidden="1" customHeight="1" outlineLevel="1" x14ac:dyDescent="0.15">
      <c r="A791" s="427" t="s">
        <v>958</v>
      </c>
      <c r="B791" s="427" t="s">
        <v>884</v>
      </c>
      <c r="C791" s="427" t="s">
        <v>140</v>
      </c>
      <c r="D791" s="427" t="s">
        <v>885</v>
      </c>
      <c r="E791" s="428">
        <v>31</v>
      </c>
      <c r="F791" s="428">
        <v>44</v>
      </c>
    </row>
    <row r="792" spans="1:6" ht="13.5" customHeight="1" collapsed="1" x14ac:dyDescent="0.15"/>
    <row r="793" spans="1:6" ht="13.5" customHeight="1" x14ac:dyDescent="0.15"/>
    <row r="794" spans="1:6" ht="13.5" customHeight="1" x14ac:dyDescent="0.15"/>
    <row r="795" spans="1:6" ht="13.5" customHeight="1" x14ac:dyDescent="0.15"/>
    <row r="796" spans="1:6" ht="13.5" customHeight="1" x14ac:dyDescent="0.15"/>
    <row r="797" spans="1:6" ht="13.5" customHeight="1" x14ac:dyDescent="0.15"/>
    <row r="798" spans="1:6" ht="13.5" customHeight="1" x14ac:dyDescent="0.15"/>
    <row r="799" spans="1:6" ht="13.5" customHeight="1" x14ac:dyDescent="0.15"/>
    <row r="800" spans="1:6"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sheetData>
  <mergeCells count="285">
    <mergeCell ref="E164:I164"/>
    <mergeCell ref="J164:M164"/>
    <mergeCell ref="N164:R164"/>
    <mergeCell ref="S164:AF164"/>
    <mergeCell ref="E160:I160"/>
    <mergeCell ref="J160:M160"/>
    <mergeCell ref="E162:I162"/>
    <mergeCell ref="J162:M162"/>
    <mergeCell ref="S160:AF160"/>
    <mergeCell ref="E161:I161"/>
    <mergeCell ref="J161:M161"/>
    <mergeCell ref="B165:D165"/>
    <mergeCell ref="S146:Y146"/>
    <mergeCell ref="B147:M147"/>
    <mergeCell ref="N147:R147"/>
    <mergeCell ref="S147:AF147"/>
    <mergeCell ref="B148:M148"/>
    <mergeCell ref="N148:R148"/>
    <mergeCell ref="S148:AF148"/>
    <mergeCell ref="B149:M149"/>
    <mergeCell ref="N149:R149"/>
    <mergeCell ref="S149:AF149"/>
    <mergeCell ref="S156:AF156"/>
    <mergeCell ref="E157:I157"/>
    <mergeCell ref="J157:M157"/>
    <mergeCell ref="E165:I165"/>
    <mergeCell ref="J165:M165"/>
    <mergeCell ref="N165:R165"/>
    <mergeCell ref="J158:M158"/>
    <mergeCell ref="N158:R158"/>
    <mergeCell ref="S158:AF158"/>
    <mergeCell ref="S165:AF165"/>
    <mergeCell ref="S153:AF153"/>
    <mergeCell ref="B158:D158"/>
    <mergeCell ref="B156:D156"/>
    <mergeCell ref="B157:D157"/>
    <mergeCell ref="S157:AF157"/>
    <mergeCell ref="N162:R162"/>
    <mergeCell ref="S163:AF163"/>
    <mergeCell ref="N160:R160"/>
    <mergeCell ref="E156:I156"/>
    <mergeCell ref="J156:M156"/>
    <mergeCell ref="N156:R156"/>
    <mergeCell ref="B162:D162"/>
    <mergeCell ref="B163:D163"/>
    <mergeCell ref="E159:I159"/>
    <mergeCell ref="J159:M159"/>
    <mergeCell ref="N159:R159"/>
    <mergeCell ref="N161:R161"/>
    <mergeCell ref="S162:AF162"/>
    <mergeCell ref="S159:AF159"/>
    <mergeCell ref="B159:D159"/>
    <mergeCell ref="B160:D160"/>
    <mergeCell ref="B161:D161"/>
    <mergeCell ref="E163:I163"/>
    <mergeCell ref="J163:M163"/>
    <mergeCell ref="N163:R163"/>
    <mergeCell ref="E158:I158"/>
    <mergeCell ref="B106:AF106"/>
    <mergeCell ref="Q113:AF113"/>
    <mergeCell ref="G120:M121"/>
    <mergeCell ref="S154:AF154"/>
    <mergeCell ref="E155:I155"/>
    <mergeCell ref="J155:M155"/>
    <mergeCell ref="N155:R155"/>
    <mergeCell ref="S155:AF155"/>
    <mergeCell ref="S120:U121"/>
    <mergeCell ref="W119:AF119"/>
    <mergeCell ref="Z125:AF125"/>
    <mergeCell ref="S124:U124"/>
    <mergeCell ref="V124:Y124"/>
    <mergeCell ref="P124:R124"/>
    <mergeCell ref="N126:O126"/>
    <mergeCell ref="N123:O123"/>
    <mergeCell ref="E154:I154"/>
    <mergeCell ref="N124:O124"/>
    <mergeCell ref="S126:U126"/>
    <mergeCell ref="P126:R126"/>
    <mergeCell ref="Z134:AF134"/>
    <mergeCell ref="Z131:AF131"/>
    <mergeCell ref="Z132:AF132"/>
    <mergeCell ref="E153:I153"/>
    <mergeCell ref="V120:Y121"/>
    <mergeCell ref="B117:AF118"/>
    <mergeCell ref="B120:E121"/>
    <mergeCell ref="S123:U123"/>
    <mergeCell ref="B110:AF110"/>
    <mergeCell ref="B107:AF107"/>
    <mergeCell ref="B108:AF108"/>
    <mergeCell ref="B109:AF109"/>
    <mergeCell ref="N157:R157"/>
    <mergeCell ref="K126:M126"/>
    <mergeCell ref="H126:J126"/>
    <mergeCell ref="H124:J124"/>
    <mergeCell ref="J153:M153"/>
    <mergeCell ref="N153:R153"/>
    <mergeCell ref="Z126:AF126"/>
    <mergeCell ref="Z124:AF124"/>
    <mergeCell ref="Z127:AF127"/>
    <mergeCell ref="Z133:AF133"/>
    <mergeCell ref="H133:U133"/>
    <mergeCell ref="V133:Y133"/>
    <mergeCell ref="V129:Y129"/>
    <mergeCell ref="Z129:AF129"/>
    <mergeCell ref="V130:Y130"/>
    <mergeCell ref="F146:I146"/>
    <mergeCell ref="N120:O121"/>
    <mergeCell ref="C89:N90"/>
    <mergeCell ref="B89:B90"/>
    <mergeCell ref="Z123:AF123"/>
    <mergeCell ref="H122:J123"/>
    <mergeCell ref="K123:M123"/>
    <mergeCell ref="N122:O122"/>
    <mergeCell ref="B104:AF104"/>
    <mergeCell ref="V95:AF96"/>
    <mergeCell ref="B99:N100"/>
    <mergeCell ref="V99:AF100"/>
    <mergeCell ref="B95:N96"/>
    <mergeCell ref="O95:U96"/>
    <mergeCell ref="B97:N98"/>
    <mergeCell ref="O97:U98"/>
    <mergeCell ref="V97:AF98"/>
    <mergeCell ref="Z120:AF121"/>
    <mergeCell ref="V122:Y122"/>
    <mergeCell ref="Z122:AF122"/>
    <mergeCell ref="V123:Y123"/>
    <mergeCell ref="P123:R123"/>
    <mergeCell ref="P120:R121"/>
    <mergeCell ref="Q111:AF111"/>
    <mergeCell ref="Q112:AF112"/>
    <mergeCell ref="B87:B88"/>
    <mergeCell ref="D43:AF45"/>
    <mergeCell ref="A122:A133"/>
    <mergeCell ref="B122:E125"/>
    <mergeCell ref="B126:E127"/>
    <mergeCell ref="F122:F125"/>
    <mergeCell ref="F126:F127"/>
    <mergeCell ref="B132:E132"/>
    <mergeCell ref="B133:E133"/>
    <mergeCell ref="B131:E131"/>
    <mergeCell ref="B56:C57"/>
    <mergeCell ref="K122:M122"/>
    <mergeCell ref="P122:R122"/>
    <mergeCell ref="S122:U122"/>
    <mergeCell ref="B70:AF71"/>
    <mergeCell ref="X67:AF67"/>
    <mergeCell ref="B81:B82"/>
    <mergeCell ref="B93:B94"/>
    <mergeCell ref="C93:N94"/>
    <mergeCell ref="O93:U94"/>
    <mergeCell ref="V93:AF94"/>
    <mergeCell ref="O99:U100"/>
    <mergeCell ref="B105:AF105"/>
    <mergeCell ref="F120:F121"/>
    <mergeCell ref="B11:AF11"/>
    <mergeCell ref="B12:P14"/>
    <mergeCell ref="D33:AF35"/>
    <mergeCell ref="D25:E26"/>
    <mergeCell ref="P22:AF23"/>
    <mergeCell ref="B15:AF15"/>
    <mergeCell ref="Z28:AF29"/>
    <mergeCell ref="P16:AF17"/>
    <mergeCell ref="P19:AF20"/>
    <mergeCell ref="B22:C23"/>
    <mergeCell ref="Q12:AF14"/>
    <mergeCell ref="Z25:AF26"/>
    <mergeCell ref="B16:C17"/>
    <mergeCell ref="B19:C20"/>
    <mergeCell ref="D28:E29"/>
    <mergeCell ref="Z49:AF50"/>
    <mergeCell ref="V81:AF82"/>
    <mergeCell ref="C81:N82"/>
    <mergeCell ref="V80:AF80"/>
    <mergeCell ref="Z59:AF60"/>
    <mergeCell ref="D31:Y32"/>
    <mergeCell ref="Z46:AF47"/>
    <mergeCell ref="D46:Y47"/>
    <mergeCell ref="Z56:AF57"/>
    <mergeCell ref="D56:Y57"/>
    <mergeCell ref="O81:U82"/>
    <mergeCell ref="B73:E74"/>
    <mergeCell ref="F73:S74"/>
    <mergeCell ref="B76:N77"/>
    <mergeCell ref="V76:AA77"/>
    <mergeCell ref="AB76:AF77"/>
    <mergeCell ref="B80:N80"/>
    <mergeCell ref="O80:U80"/>
    <mergeCell ref="D41:E42"/>
    <mergeCell ref="F41:Y42"/>
    <mergeCell ref="Z41:AF42"/>
    <mergeCell ref="B31:C32"/>
    <mergeCell ref="B49:C50"/>
    <mergeCell ref="D49:Y50"/>
    <mergeCell ref="AK75:AL75"/>
    <mergeCell ref="AK74:AL74"/>
    <mergeCell ref="T72:AF72"/>
    <mergeCell ref="B68:AF69"/>
    <mergeCell ref="V87:AF88"/>
    <mergeCell ref="O76:U77"/>
    <mergeCell ref="A1:L2"/>
    <mergeCell ref="A3:P3"/>
    <mergeCell ref="B59:C60"/>
    <mergeCell ref="D59:Y60"/>
    <mergeCell ref="R1:AF3"/>
    <mergeCell ref="B7:AF9"/>
    <mergeCell ref="S4:AD4"/>
    <mergeCell ref="AE4:AF4"/>
    <mergeCell ref="B5:AF6"/>
    <mergeCell ref="D36:E37"/>
    <mergeCell ref="F36:Y37"/>
    <mergeCell ref="Z36:AF37"/>
    <mergeCell ref="D38:AF40"/>
    <mergeCell ref="D48:AF48"/>
    <mergeCell ref="D51:AF51"/>
    <mergeCell ref="B46:C47"/>
    <mergeCell ref="Q1:Q3"/>
    <mergeCell ref="Z31:AF32"/>
    <mergeCell ref="B154:D154"/>
    <mergeCell ref="B155:D155"/>
    <mergeCell ref="Z130:AF130"/>
    <mergeCell ref="B128:E130"/>
    <mergeCell ref="F128:F130"/>
    <mergeCell ref="H130:U130"/>
    <mergeCell ref="H128:J129"/>
    <mergeCell ref="K128:M128"/>
    <mergeCell ref="Z128:AF128"/>
    <mergeCell ref="V128:Y128"/>
    <mergeCell ref="P128:R128"/>
    <mergeCell ref="S128:U128"/>
    <mergeCell ref="N128:O128"/>
    <mergeCell ref="K129:M129"/>
    <mergeCell ref="N129:O129"/>
    <mergeCell ref="P129:R129"/>
    <mergeCell ref="S129:U129"/>
    <mergeCell ref="C137:AF137"/>
    <mergeCell ref="C138:AF138"/>
    <mergeCell ref="C139:AF139"/>
    <mergeCell ref="B164:D164"/>
    <mergeCell ref="H127:U127"/>
    <mergeCell ref="V127:Y127"/>
    <mergeCell ref="V125:Y125"/>
    <mergeCell ref="V126:Y126"/>
    <mergeCell ref="H125:U125"/>
    <mergeCell ref="K124:M124"/>
    <mergeCell ref="V134:Y134"/>
    <mergeCell ref="H131:U131"/>
    <mergeCell ref="H132:U132"/>
    <mergeCell ref="V132:Y132"/>
    <mergeCell ref="V131:Y131"/>
    <mergeCell ref="H134:U134"/>
    <mergeCell ref="E152:I152"/>
    <mergeCell ref="J152:M152"/>
    <mergeCell ref="N152:R152"/>
    <mergeCell ref="S152:AF152"/>
    <mergeCell ref="B152:D152"/>
    <mergeCell ref="S161:AF161"/>
    <mergeCell ref="B144:AF145"/>
    <mergeCell ref="B146:E146"/>
    <mergeCell ref="J154:M154"/>
    <mergeCell ref="N154:R154"/>
    <mergeCell ref="B153:D153"/>
    <mergeCell ref="B52:C53"/>
    <mergeCell ref="D52:Y53"/>
    <mergeCell ref="Z52:AF53"/>
    <mergeCell ref="D54:AF55"/>
    <mergeCell ref="K146:P146"/>
    <mergeCell ref="B83:B84"/>
    <mergeCell ref="C83:N84"/>
    <mergeCell ref="O83:U84"/>
    <mergeCell ref="V83:AF84"/>
    <mergeCell ref="B62:C63"/>
    <mergeCell ref="D62:Y63"/>
    <mergeCell ref="Z62:AF63"/>
    <mergeCell ref="C91:N92"/>
    <mergeCell ref="V85:AF86"/>
    <mergeCell ref="O85:U86"/>
    <mergeCell ref="C85:N86"/>
    <mergeCell ref="V89:AF90"/>
    <mergeCell ref="B91:B92"/>
    <mergeCell ref="C87:N88"/>
    <mergeCell ref="O89:U90"/>
    <mergeCell ref="V91:AF92"/>
    <mergeCell ref="O91:U92"/>
    <mergeCell ref="B85:B86"/>
    <mergeCell ref="O87:U88"/>
  </mergeCells>
  <phoneticPr fontId="5"/>
  <conditionalFormatting sqref="Z56:AF57">
    <cfRule type="expression" dxfId="8" priority="15" stopIfTrue="1">
      <formula>$Z$25="都道府県"</formula>
    </cfRule>
  </conditionalFormatting>
  <conditionalFormatting sqref="Z31:AF32 Z46:AF47 Z49:AF50 Z52">
    <cfRule type="expression" dxfId="7" priority="17" stopIfTrue="1">
      <formula>LEFT($A$3)="※"</formula>
    </cfRule>
  </conditionalFormatting>
  <conditionalFormatting sqref="Z31:AF32">
    <cfRule type="expression" dxfId="6" priority="3" stopIfTrue="1">
      <formula>$Z$25="指定構造適判機関（確認検査機関を除く）"</formula>
    </cfRule>
  </conditionalFormatting>
  <conditionalFormatting sqref="Z46:AF47 Z52:AF53">
    <cfRule type="expression" dxfId="5" priority="339">
      <formula>LEFT($Z$25,2)="指定"</formula>
    </cfRule>
  </conditionalFormatting>
  <conditionalFormatting sqref="Z36:AF37">
    <cfRule type="expression" dxfId="4" priority="345" stopIfTrue="1">
      <formula>LEFT($A$3)="※"</formula>
    </cfRule>
    <cfRule type="expression" dxfId="3" priority="346" stopIfTrue="1">
      <formula>MATCH($Z$25,$B196:$B199,0)&gt;=0</formula>
    </cfRule>
    <cfRule type="expression" dxfId="2" priority="347" stopIfTrue="1">
      <formula>$Z$46="いいえ"</formula>
    </cfRule>
  </conditionalFormatting>
  <conditionalFormatting sqref="Z41:AF42">
    <cfRule type="expression" dxfId="1" priority="348" stopIfTrue="1">
      <formula>MATCH($Z$25,$B191:$B195,0)&gt;=0</formula>
    </cfRule>
    <cfRule type="expression" dxfId="0" priority="349" stopIfTrue="1">
      <formula>LEFT($A$3)="※"</formula>
    </cfRule>
  </conditionalFormatting>
  <dataValidations xWindow="1064" yWindow="223" count="16">
    <dataValidation type="list" allowBlank="1" showInputMessage="1" showErrorMessage="1" promptTitle="法令ＤＢ利用入力欄" sqref="Z49:AF50" xr:uid="{00000000-0002-0000-0000-000000000000}">
      <formula1>",はい,いいえ"</formula1>
    </dataValidation>
    <dataValidation type="list" allowBlank="1" showInputMessage="1" showErrorMessage="1" promptTitle="台帳Ｓ利用入力欄" sqref="Z46:AF47" xr:uid="{00000000-0002-0000-0000-000001000000}">
      <formula1>",はい,いいえ"</formula1>
    </dataValidation>
    <dataValidation imeMode="disabled" allowBlank="1" showInputMessage="1" showErrorMessage="1" promptTitle="確認審査報告書受理件数入力欄" prompt="・確認審査報告書の建築物のみを対象とします。_x000a_・補正値は自動算定されますので、右欄では補正値を考慮する必要はありません。" sqref="Z36:AF37" xr:uid="{00000000-0002-0000-0000-000002000000}"/>
    <dataValidation imeMode="disabled" allowBlank="1" showInputMessage="1" showErrorMessage="1" promptTitle="建築確認件数入力欄" prompt="・建築確認件数は建築物のみを対象とし、計画変更確認、計画通知は含めません。_x000a_・件数は、申請件数でなく、確認をおろした件数としてください。_x000a_・契約日の２年前の年度が対象となります。" sqref="Z31:AF32" xr:uid="{00000000-0002-0000-0000-000003000000}"/>
    <dataValidation type="list" allowBlank="1" showInputMessage="1" showErrorMessage="1" sqref="Z28:AF29" xr:uid="{00000000-0002-0000-00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Z25:AF26" xr:uid="{00000000-0002-0000-0000-000005000000}">
      <formula1>"都道府県,政令市,４条１項設置市,４条２項設置市,限定特定行政庁,特別区,指定確認検査機関（大臣指定）,指定確認検査機関（地方整備局指定）,指定確認検査機関（知事指定）,指定構造適判機関（確認検査機関を除く）"</formula1>
    </dataValidation>
    <dataValidation imeMode="off" allowBlank="1" showInputMessage="1" showErrorMessage="1" sqref="AJ22:AJ50" xr:uid="{00000000-0002-0000-0000-000006000000}"/>
    <dataValidation imeMode="disabled" allowBlank="1" showInputMessage="1" showErrorMessage="1" promptTitle="日付欄入力" prompt="例えば６月１５日なら、”6/15”と入力してください。令和x年6月15日に自動変換されます。_x000a_入力しない場合は、算定結果の日付欄が空欄となります。_x000a_" sqref="P19:AF20" xr:uid="{00000000-0002-0000-0000-000007000000}"/>
    <dataValidation type="list" allowBlank="1" showInputMessage="1" showErrorMessage="1" sqref="Z59:AF60" xr:uid="{00000000-0002-0000-0000-000008000000}">
      <formula1>$A$168:$A$179</formula1>
    </dataValidation>
    <dataValidation type="list" allowBlank="1" showInputMessage="1" showErrorMessage="1" sqref="A3:P3" xr:uid="{00000000-0002-0000-0000-000009000000}">
      <formula1>$A$188:$A$189</formula1>
    </dataValidation>
    <dataValidation type="list" imeMode="disabled" allowBlank="1" showInputMessage="1" showErrorMessage="1" promptTitle="新規・継続" prompt="新規利用と継続利用では、設問３で入力する件数が異なります。_x000a_本項目の入力により、設問３の内容が切り替わります。" sqref="P16:AF17" xr:uid="{00000000-0002-0000-0000-00000A000000}">
      <formula1>$A$181:$A$184</formula1>
    </dataValidation>
    <dataValidation imeMode="disabled" allowBlank="1" showInputMessage="1" showErrorMessage="1" promptTitle="構造計算適合性判定件数入力欄" prompt="・法定依頼／申請のほか、任意依頼／申請も含めます。 _x000a_・計画変更、計画通知は含めません。_x000a_・件数は、依頼／申請件数でなく、判定した件数としてください。" sqref="Z41:AF42" xr:uid="{00000000-0002-0000-0000-00000B000000}"/>
    <dataValidation type="list" allowBlank="1" showInputMessage="1" showErrorMessage="1" sqref="Z62:AF63" xr:uid="{00000000-0002-0000-0000-00000C000000}">
      <formula1>$A$185:$A$186</formula1>
    </dataValidation>
    <dataValidation type="list" allowBlank="1" showInputMessage="1" showErrorMessage="1" promptTitle="地図Ｓ利用入力欄" sqref="Z52:AF53" xr:uid="{00000000-0002-0000-0000-00000D000000}">
      <formula1>"建築物,建築物＋建築物Web公開,建築物＋道路,建築物＋道路＋道路Web公開,建築物＋建築物Web公開＋道路,建築物＋建築物Web公開＋道路＋道路Web公開,いいえ"</formula1>
    </dataValidation>
    <dataValidation type="list" errorStyle="warning" imeMode="hiragana" allowBlank="1" showInputMessage="1" showErrorMessage="1" promptTitle="団体名欄について" prompt="アルファベットを含め、すべて全角文字とします。_x000a_スペースは挿入しないでください。_x000a_（株）、（一財）、（社）は使用せず、株式会社、一般財団法人、社団法人などと入力してください。_x000a_" sqref="P22:AF23" xr:uid="{00000000-0002-0000-0000-00000E000000}">
      <formula1>$A$204:$A$797</formula1>
    </dataValidation>
    <dataValidation type="list" allowBlank="1" showInputMessage="1" showErrorMessage="1" sqref="AW36" xr:uid="{336FE3F7-5920-47AD-88C1-F7A2BF2B07BC}">
      <formula1>"建築物,建築物＋建築物Web公開,建築物＋道路,建築物＋道路＋道路Web公開,建築物＋建築物Web公開＋道路,建築物＋建築物Web公開＋道路＋道路Web公開,いいえ"</formula1>
    </dataValidation>
  </dataValidations>
  <pageMargins left="0.78740157480314965" right="0.78740157480314965" top="0.39370078740157483" bottom="0.39370078740157483" header="0.23622047244094491" footer="0.23622047244094491"/>
  <pageSetup paperSize="9" scale="94" fitToHeight="0" orientation="portrait" r:id="rId1"/>
  <headerFooter alignWithMargins="0"/>
  <rowBreaks count="3" manualBreakCount="3">
    <brk id="65" max="31" man="1"/>
    <brk id="113" max="31" man="1"/>
    <brk id="140" max="31" man="1"/>
  </rowBreaks>
  <ignoredErrors>
    <ignoredError sqref="O8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0">
    <pageSetUpPr fitToPage="1"/>
  </sheetPr>
  <dimension ref="A1:N21"/>
  <sheetViews>
    <sheetView view="pageBreakPreview" zoomScaleNormal="85" zoomScaleSheetLayoutView="100" workbookViewId="0"/>
  </sheetViews>
  <sheetFormatPr defaultRowHeight="13.5" outlineLevelCol="1" x14ac:dyDescent="0.15"/>
  <cols>
    <col min="1" max="1" width="17.75" style="216" customWidth="1"/>
    <col min="2" max="2" width="17.75" style="216" hidden="1" customWidth="1" outlineLevel="1"/>
    <col min="3" max="3" width="6.875" style="215" hidden="1" customWidth="1" outlineLevel="1"/>
    <col min="4" max="4" width="15.625" style="215" customWidth="1" collapsed="1"/>
    <col min="5" max="5" width="9.75" style="215" bestFit="1" customWidth="1"/>
    <col min="6" max="10" width="15.25" style="215" customWidth="1"/>
    <col min="11" max="13" width="15.25" style="214" customWidth="1"/>
    <col min="14" max="14" width="15.25" style="215" customWidth="1"/>
    <col min="15" max="16384" width="9" style="214"/>
  </cols>
  <sheetData>
    <row r="1" spans="1:14" ht="28.5" customHeight="1" x14ac:dyDescent="0.15">
      <c r="A1" s="216" t="s">
        <v>868</v>
      </c>
    </row>
    <row r="2" spans="1:14" x14ac:dyDescent="0.15">
      <c r="A2" s="309"/>
      <c r="B2" s="310"/>
      <c r="C2" s="311"/>
      <c r="D2" s="311"/>
      <c r="E2" s="287" t="s">
        <v>867</v>
      </c>
      <c r="F2" s="287" t="s">
        <v>866</v>
      </c>
      <c r="G2" s="287" t="s">
        <v>865</v>
      </c>
      <c r="H2" s="287" t="s">
        <v>864</v>
      </c>
      <c r="I2" s="287" t="s">
        <v>863</v>
      </c>
      <c r="J2" s="287" t="s">
        <v>862</v>
      </c>
      <c r="K2" s="287" t="s">
        <v>861</v>
      </c>
      <c r="L2" s="288" t="s">
        <v>860</v>
      </c>
      <c r="M2" s="288" t="s">
        <v>950</v>
      </c>
      <c r="N2" s="287" t="s">
        <v>959</v>
      </c>
    </row>
    <row r="3" spans="1:14" ht="40.5" x14ac:dyDescent="0.15">
      <c r="A3" s="312"/>
      <c r="B3" s="313"/>
      <c r="C3" s="314"/>
      <c r="D3" s="315"/>
      <c r="E3" s="306" t="s">
        <v>858</v>
      </c>
      <c r="F3" s="306" t="s">
        <v>857</v>
      </c>
      <c r="G3" s="306" t="s">
        <v>839</v>
      </c>
      <c r="H3" s="307" t="s">
        <v>856</v>
      </c>
      <c r="I3" s="307" t="s">
        <v>855</v>
      </c>
      <c r="J3" s="307" t="s">
        <v>854</v>
      </c>
      <c r="K3" s="307" t="s">
        <v>853</v>
      </c>
      <c r="L3" s="308" t="s">
        <v>951</v>
      </c>
      <c r="M3" s="308" t="s">
        <v>952</v>
      </c>
      <c r="N3" s="308" t="s">
        <v>960</v>
      </c>
    </row>
    <row r="4" spans="1:14" ht="36.75" customHeight="1" x14ac:dyDescent="0.15">
      <c r="A4" s="303"/>
      <c r="B4" s="304"/>
      <c r="C4" s="305"/>
      <c r="D4" s="316" t="s">
        <v>859</v>
      </c>
      <c r="E4" s="317" t="s">
        <v>943</v>
      </c>
      <c r="F4" s="317" t="s">
        <v>945</v>
      </c>
      <c r="G4" s="317" t="s">
        <v>944</v>
      </c>
      <c r="H4" s="317" t="s">
        <v>954</v>
      </c>
      <c r="I4" s="317" t="s">
        <v>946</v>
      </c>
      <c r="J4" s="317" t="s">
        <v>947</v>
      </c>
      <c r="K4" s="317" t="s">
        <v>948</v>
      </c>
      <c r="L4" s="318" t="s">
        <v>949</v>
      </c>
      <c r="M4" s="318" t="s">
        <v>953</v>
      </c>
      <c r="N4" s="317" t="s">
        <v>946</v>
      </c>
    </row>
    <row r="5" spans="1:14" ht="36.75" customHeight="1" x14ac:dyDescent="0.15">
      <c r="A5" s="289" t="s">
        <v>842</v>
      </c>
      <c r="B5" s="290"/>
      <c r="C5" s="291"/>
      <c r="D5" s="292"/>
      <c r="E5" s="220">
        <v>0</v>
      </c>
      <c r="F5" s="221" t="s">
        <v>836</v>
      </c>
      <c r="G5" s="221" t="s">
        <v>832</v>
      </c>
      <c r="H5" s="221" t="s">
        <v>832</v>
      </c>
      <c r="I5" s="221" t="s">
        <v>836</v>
      </c>
      <c r="J5" s="221" t="s">
        <v>832</v>
      </c>
      <c r="K5" s="221" t="s">
        <v>832</v>
      </c>
      <c r="L5" s="221" t="s">
        <v>836</v>
      </c>
      <c r="M5" s="221" t="s">
        <v>836</v>
      </c>
      <c r="N5" s="220">
        <v>60000</v>
      </c>
    </row>
    <row r="6" spans="1:14" ht="36.75" customHeight="1" x14ac:dyDescent="0.15">
      <c r="A6" s="289" t="s">
        <v>852</v>
      </c>
      <c r="B6" s="290"/>
      <c r="C6" s="291"/>
      <c r="D6" s="292"/>
      <c r="E6" s="220">
        <v>0</v>
      </c>
      <c r="F6" s="221" t="s">
        <v>836</v>
      </c>
      <c r="G6" s="221" t="s">
        <v>832</v>
      </c>
      <c r="H6" s="221" t="s">
        <v>832</v>
      </c>
      <c r="I6" s="221" t="s">
        <v>832</v>
      </c>
      <c r="J6" s="221" t="s">
        <v>832</v>
      </c>
      <c r="K6" s="221" t="s">
        <v>832</v>
      </c>
      <c r="L6" s="221" t="s">
        <v>832</v>
      </c>
      <c r="M6" s="221" t="s">
        <v>832</v>
      </c>
      <c r="N6" s="221" t="s">
        <v>832</v>
      </c>
    </row>
    <row r="7" spans="1:14" ht="36.75" customHeight="1" x14ac:dyDescent="0.15">
      <c r="A7" s="289" t="s">
        <v>851</v>
      </c>
      <c r="B7" s="290"/>
      <c r="C7" s="291"/>
      <c r="D7" s="292"/>
      <c r="E7" s="220">
        <v>0</v>
      </c>
      <c r="F7" s="221" t="s">
        <v>832</v>
      </c>
      <c r="G7" s="221" t="s">
        <v>836</v>
      </c>
      <c r="H7" s="221" t="s">
        <v>832</v>
      </c>
      <c r="I7" s="221" t="s">
        <v>836</v>
      </c>
      <c r="J7" s="221" t="s">
        <v>832</v>
      </c>
      <c r="K7" s="221" t="s">
        <v>832</v>
      </c>
      <c r="L7" s="221" t="s">
        <v>832</v>
      </c>
      <c r="M7" s="221" t="s">
        <v>832</v>
      </c>
      <c r="N7" s="220">
        <v>0</v>
      </c>
    </row>
    <row r="8" spans="1:14" ht="36.75" customHeight="1" x14ac:dyDescent="0.15">
      <c r="A8" s="289" t="s">
        <v>842</v>
      </c>
      <c r="B8" s="293" t="s">
        <v>850</v>
      </c>
      <c r="C8" s="291" t="s">
        <v>849</v>
      </c>
      <c r="D8" s="294">
        <v>60000</v>
      </c>
      <c r="E8" s="220">
        <v>60000</v>
      </c>
      <c r="F8" s="221" t="s">
        <v>832</v>
      </c>
      <c r="G8" s="221" t="s">
        <v>832</v>
      </c>
      <c r="H8" s="221" t="s">
        <v>836</v>
      </c>
      <c r="I8" s="220">
        <v>60000</v>
      </c>
      <c r="J8" s="220">
        <v>60000</v>
      </c>
      <c r="K8" s="220">
        <v>60000</v>
      </c>
      <c r="L8" s="221" t="s">
        <v>836</v>
      </c>
      <c r="M8" s="221" t="s">
        <v>836</v>
      </c>
      <c r="N8" s="220">
        <v>60000</v>
      </c>
    </row>
    <row r="9" spans="1:14" ht="36.75" customHeight="1" x14ac:dyDescent="0.15">
      <c r="A9" s="289" t="s">
        <v>848</v>
      </c>
      <c r="B9" s="293" t="s">
        <v>847</v>
      </c>
      <c r="C9" s="291" t="s">
        <v>846</v>
      </c>
      <c r="D9" s="294">
        <v>100000</v>
      </c>
      <c r="E9" s="220">
        <v>100000</v>
      </c>
      <c r="F9" s="220">
        <v>100000</v>
      </c>
      <c r="G9" s="221" t="s">
        <v>832</v>
      </c>
      <c r="H9" s="220">
        <v>100000</v>
      </c>
      <c r="I9" s="220">
        <v>100000</v>
      </c>
      <c r="J9" s="220">
        <v>100000</v>
      </c>
      <c r="K9" s="220">
        <v>100000</v>
      </c>
      <c r="L9" s="221" t="s">
        <v>836</v>
      </c>
      <c r="M9" s="221" t="s">
        <v>836</v>
      </c>
      <c r="N9" s="220">
        <v>100000</v>
      </c>
    </row>
    <row r="10" spans="1:14" ht="36.75" customHeight="1" x14ac:dyDescent="0.15">
      <c r="A10" s="289" t="s">
        <v>845</v>
      </c>
      <c r="B10" s="293" t="s">
        <v>844</v>
      </c>
      <c r="C10" s="291" t="s">
        <v>843</v>
      </c>
      <c r="D10" s="294">
        <v>240000</v>
      </c>
      <c r="E10" s="220">
        <v>240000</v>
      </c>
      <c r="F10" s="220">
        <v>240000</v>
      </c>
      <c r="G10" s="221" t="s">
        <v>832</v>
      </c>
      <c r="H10" s="221" t="s">
        <v>832</v>
      </c>
      <c r="I10" s="221" t="s">
        <v>832</v>
      </c>
      <c r="J10" s="221" t="s">
        <v>832</v>
      </c>
      <c r="K10" s="221" t="s">
        <v>832</v>
      </c>
      <c r="L10" s="221" t="s">
        <v>832</v>
      </c>
      <c r="M10" s="221" t="s">
        <v>832</v>
      </c>
      <c r="N10" s="221" t="s">
        <v>832</v>
      </c>
    </row>
    <row r="11" spans="1:14" ht="36.75" customHeight="1" x14ac:dyDescent="0.15">
      <c r="A11" s="289" t="s">
        <v>842</v>
      </c>
      <c r="B11" s="293" t="s">
        <v>841</v>
      </c>
      <c r="C11" s="291" t="s">
        <v>840</v>
      </c>
      <c r="D11" s="294">
        <v>60000</v>
      </c>
      <c r="E11" s="219" t="s">
        <v>836</v>
      </c>
      <c r="F11" s="221" t="s">
        <v>836</v>
      </c>
      <c r="G11" s="220">
        <v>60000</v>
      </c>
      <c r="H11" s="221" t="s">
        <v>832</v>
      </c>
      <c r="I11" s="221" t="s">
        <v>836</v>
      </c>
      <c r="J11" s="220">
        <v>60000</v>
      </c>
      <c r="K11" s="221" t="s">
        <v>836</v>
      </c>
      <c r="L11" s="221" t="s">
        <v>836</v>
      </c>
      <c r="M11" s="221" t="s">
        <v>836</v>
      </c>
      <c r="N11" s="221" t="s">
        <v>832</v>
      </c>
    </row>
    <row r="12" spans="1:14" ht="36.75" customHeight="1" x14ac:dyDescent="0.15">
      <c r="A12" s="289" t="s">
        <v>962</v>
      </c>
      <c r="B12" s="293" t="s">
        <v>838</v>
      </c>
      <c r="C12" s="291" t="s">
        <v>837</v>
      </c>
      <c r="D12" s="294">
        <v>280000</v>
      </c>
      <c r="E12" s="219" t="s">
        <v>836</v>
      </c>
      <c r="F12" s="221" t="s">
        <v>832</v>
      </c>
      <c r="G12" s="220">
        <v>280000</v>
      </c>
      <c r="H12" s="221" t="s">
        <v>832</v>
      </c>
      <c r="I12" s="220">
        <v>280000</v>
      </c>
      <c r="J12" s="220">
        <v>280000</v>
      </c>
      <c r="K12" s="221" t="s">
        <v>832</v>
      </c>
      <c r="L12" s="221" t="s">
        <v>832</v>
      </c>
      <c r="M12" s="221" t="s">
        <v>832</v>
      </c>
      <c r="N12" s="221" t="s">
        <v>832</v>
      </c>
    </row>
    <row r="13" spans="1:14" ht="36.75" customHeight="1" x14ac:dyDescent="0.15">
      <c r="A13" s="289" t="s">
        <v>963</v>
      </c>
      <c r="B13" s="293" t="s">
        <v>838</v>
      </c>
      <c r="C13" s="291" t="s">
        <v>837</v>
      </c>
      <c r="D13" s="294">
        <v>120000</v>
      </c>
      <c r="E13" s="219" t="s">
        <v>832</v>
      </c>
      <c r="F13" s="221" t="s">
        <v>832</v>
      </c>
      <c r="G13" s="221" t="s">
        <v>832</v>
      </c>
      <c r="H13" s="221" t="s">
        <v>832</v>
      </c>
      <c r="I13" s="221" t="s">
        <v>832</v>
      </c>
      <c r="J13" s="221" t="s">
        <v>832</v>
      </c>
      <c r="K13" s="221" t="s">
        <v>832</v>
      </c>
      <c r="L13" s="221" t="s">
        <v>832</v>
      </c>
      <c r="M13" s="221" t="s">
        <v>832</v>
      </c>
      <c r="N13" s="220">
        <v>120000</v>
      </c>
    </row>
    <row r="14" spans="1:14" ht="36.75" customHeight="1" thickBot="1" x14ac:dyDescent="0.2">
      <c r="A14" s="289" t="s">
        <v>835</v>
      </c>
      <c r="B14" s="293" t="s">
        <v>834</v>
      </c>
      <c r="C14" s="291" t="s">
        <v>833</v>
      </c>
      <c r="D14" s="294">
        <v>100000</v>
      </c>
      <c r="E14" s="260">
        <v>100000</v>
      </c>
      <c r="F14" s="260">
        <v>100000</v>
      </c>
      <c r="G14" s="261" t="s">
        <v>832</v>
      </c>
      <c r="H14" s="260">
        <v>100000</v>
      </c>
      <c r="I14" s="260">
        <v>100000</v>
      </c>
      <c r="J14" s="260">
        <v>100000</v>
      </c>
      <c r="K14" s="260">
        <v>100000</v>
      </c>
      <c r="L14" s="260">
        <v>100000</v>
      </c>
      <c r="M14" s="260">
        <v>100000</v>
      </c>
      <c r="N14" s="260">
        <v>100000</v>
      </c>
    </row>
    <row r="15" spans="1:14" ht="36.75" customHeight="1" thickTop="1" x14ac:dyDescent="0.15">
      <c r="A15" s="299"/>
      <c r="B15" s="300"/>
      <c r="C15" s="301"/>
      <c r="D15" s="302" t="s">
        <v>831</v>
      </c>
      <c r="E15" s="262">
        <f t="shared" ref="E15:L15" si="0">SUM(E5:E14)</f>
        <v>500000</v>
      </c>
      <c r="F15" s="262">
        <f t="shared" si="0"/>
        <v>440000</v>
      </c>
      <c r="G15" s="262">
        <f t="shared" si="0"/>
        <v>340000</v>
      </c>
      <c r="H15" s="262">
        <f t="shared" si="0"/>
        <v>200000</v>
      </c>
      <c r="I15" s="262">
        <f t="shared" si="0"/>
        <v>540000</v>
      </c>
      <c r="J15" s="262">
        <f t="shared" si="0"/>
        <v>600000</v>
      </c>
      <c r="K15" s="262">
        <f t="shared" si="0"/>
        <v>260000</v>
      </c>
      <c r="L15" s="262">
        <f t="shared" si="0"/>
        <v>100000</v>
      </c>
      <c r="M15" s="262">
        <f t="shared" ref="M15" si="1">SUM(M5:M14)</f>
        <v>100000</v>
      </c>
      <c r="N15" s="262">
        <f t="shared" ref="N15" si="2">SUM(N5:N14)</f>
        <v>440000</v>
      </c>
    </row>
    <row r="16" spans="1:14" ht="36.75" customHeight="1" x14ac:dyDescent="0.15">
      <c r="A16" s="295"/>
      <c r="B16" s="296"/>
      <c r="C16" s="297"/>
      <c r="D16" s="298"/>
      <c r="E16" s="218"/>
      <c r="F16" s="218"/>
      <c r="G16" s="218"/>
      <c r="H16" s="218"/>
      <c r="I16" s="218" t="s">
        <v>830</v>
      </c>
      <c r="J16" s="218"/>
      <c r="K16" s="217" t="s">
        <v>829</v>
      </c>
      <c r="L16" s="217"/>
      <c r="M16" s="217"/>
      <c r="N16" s="320" t="s">
        <v>961</v>
      </c>
    </row>
    <row r="17" spans="1:14" ht="15" customHeight="1" x14ac:dyDescent="0.15"/>
    <row r="18" spans="1:14" ht="33" customHeight="1" x14ac:dyDescent="0.15">
      <c r="A18" s="1328"/>
      <c r="B18" s="1328"/>
      <c r="C18" s="1328"/>
      <c r="D18" s="1328"/>
      <c r="E18" s="1328"/>
      <c r="F18" s="1328"/>
      <c r="G18" s="1328"/>
      <c r="H18" s="1328"/>
      <c r="I18" s="1328"/>
      <c r="J18" s="1328"/>
      <c r="K18" s="1328"/>
      <c r="L18" s="1328"/>
      <c r="N18" s="214"/>
    </row>
    <row r="19" spans="1:14" ht="33" customHeight="1" x14ac:dyDescent="0.15">
      <c r="A19" s="1328"/>
      <c r="B19" s="1328"/>
      <c r="C19" s="1328"/>
      <c r="D19" s="1328"/>
      <c r="E19" s="1328"/>
      <c r="F19" s="1328"/>
      <c r="G19" s="1328"/>
      <c r="H19" s="1328"/>
      <c r="I19" s="1328"/>
      <c r="J19" s="1328"/>
      <c r="K19" s="1328"/>
      <c r="L19" s="1328"/>
      <c r="N19" s="214"/>
    </row>
    <row r="20" spans="1:14" ht="33" customHeight="1" x14ac:dyDescent="0.15">
      <c r="A20" s="1328"/>
      <c r="B20" s="1328"/>
      <c r="C20" s="1328"/>
      <c r="D20" s="1328"/>
      <c r="E20" s="1328"/>
      <c r="F20" s="1328"/>
      <c r="G20" s="1328"/>
      <c r="H20" s="1328"/>
      <c r="I20" s="1328"/>
      <c r="J20" s="1328"/>
      <c r="K20" s="1328"/>
      <c r="L20" s="1328"/>
      <c r="N20" s="214"/>
    </row>
    <row r="21" spans="1:14" ht="33" customHeight="1" x14ac:dyDescent="0.15">
      <c r="A21" s="1328"/>
      <c r="B21" s="1328"/>
      <c r="C21" s="1328"/>
      <c r="D21" s="1328"/>
      <c r="E21" s="1328"/>
      <c r="F21" s="1328"/>
      <c r="G21" s="1328"/>
      <c r="H21" s="1328"/>
      <c r="I21" s="1328"/>
      <c r="J21" s="1328"/>
      <c r="K21" s="1328"/>
      <c r="L21" s="1328"/>
      <c r="N21" s="214"/>
    </row>
  </sheetData>
  <mergeCells count="4">
    <mergeCell ref="A18:L18"/>
    <mergeCell ref="A19:L19"/>
    <mergeCell ref="A20:L20"/>
    <mergeCell ref="A21:L21"/>
  </mergeCells>
  <phoneticPr fontId="52"/>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pageSetUpPr fitToPage="1"/>
  </sheetPr>
  <dimension ref="A1:L76"/>
  <sheetViews>
    <sheetView view="pageBreakPreview" zoomScale="130" zoomScaleNormal="130" zoomScaleSheetLayoutView="130" workbookViewId="0">
      <selection activeCell="H27" sqref="H27"/>
    </sheetView>
  </sheetViews>
  <sheetFormatPr defaultRowHeight="12" x14ac:dyDescent="0.15"/>
  <cols>
    <col min="1" max="1" width="29.5" style="41" bestFit="1" customWidth="1"/>
    <col min="2" max="2" width="9" style="41"/>
    <col min="3" max="12" width="8" style="41" customWidth="1"/>
    <col min="13" max="16384" width="9" style="41"/>
  </cols>
  <sheetData>
    <row r="1" spans="1:12" ht="39" x14ac:dyDescent="0.15">
      <c r="A1" s="473" t="s">
        <v>178</v>
      </c>
      <c r="B1" s="473" t="s">
        <v>83</v>
      </c>
      <c r="C1" s="473" t="s">
        <v>1090</v>
      </c>
      <c r="D1" s="474" t="s">
        <v>1095</v>
      </c>
      <c r="E1" s="475" t="s">
        <v>1116</v>
      </c>
      <c r="F1" s="476" t="s">
        <v>1096</v>
      </c>
      <c r="G1" s="476" t="s">
        <v>1117</v>
      </c>
      <c r="H1" s="476" t="s">
        <v>1118</v>
      </c>
      <c r="I1" s="476" t="s">
        <v>1119</v>
      </c>
    </row>
    <row r="2" spans="1:12" x14ac:dyDescent="0.15">
      <c r="A2" s="45" t="s">
        <v>67</v>
      </c>
      <c r="B2" s="45" t="s">
        <v>67</v>
      </c>
      <c r="C2" s="45">
        <v>80000</v>
      </c>
      <c r="D2" s="45">
        <v>2400000</v>
      </c>
      <c r="E2" s="45">
        <v>2880000</v>
      </c>
      <c r="F2" s="45">
        <v>3000000</v>
      </c>
      <c r="G2" s="45">
        <v>3600000</v>
      </c>
      <c r="H2" s="45">
        <v>3480000</v>
      </c>
      <c r="I2" s="45">
        <v>4080000</v>
      </c>
    </row>
    <row r="3" spans="1:12" x14ac:dyDescent="0.15">
      <c r="A3" s="43" t="s">
        <v>68</v>
      </c>
      <c r="B3" s="43" t="s">
        <v>82</v>
      </c>
      <c r="C3" s="43">
        <v>80000</v>
      </c>
      <c r="D3" s="43">
        <v>1800000</v>
      </c>
      <c r="E3" s="43">
        <v>2160000</v>
      </c>
      <c r="F3" s="43">
        <v>2250000</v>
      </c>
      <c r="G3" s="43">
        <v>2700000</v>
      </c>
      <c r="H3" s="43">
        <v>2610000</v>
      </c>
      <c r="I3" s="43">
        <v>3060000</v>
      </c>
    </row>
    <row r="4" spans="1:12" x14ac:dyDescent="0.15">
      <c r="A4" s="43" t="s">
        <v>20</v>
      </c>
      <c r="B4" s="43" t="s">
        <v>84</v>
      </c>
      <c r="C4" s="43">
        <v>80000</v>
      </c>
      <c r="D4" s="43">
        <v>1500000</v>
      </c>
      <c r="E4" s="43">
        <v>1800000</v>
      </c>
      <c r="F4" s="43">
        <v>1875000</v>
      </c>
      <c r="G4" s="43">
        <v>2250000</v>
      </c>
      <c r="H4" s="43">
        <v>2175000</v>
      </c>
      <c r="I4" s="43">
        <v>2550000</v>
      </c>
    </row>
    <row r="5" spans="1:12" x14ac:dyDescent="0.15">
      <c r="A5" s="43" t="s">
        <v>69</v>
      </c>
      <c r="B5" s="43" t="s">
        <v>85</v>
      </c>
      <c r="C5" s="43">
        <v>80000</v>
      </c>
      <c r="D5" s="43">
        <v>1200000</v>
      </c>
      <c r="E5" s="43">
        <v>1440000</v>
      </c>
      <c r="F5" s="43">
        <v>1500000</v>
      </c>
      <c r="G5" s="43">
        <v>1800000</v>
      </c>
      <c r="H5" s="43">
        <v>1740000</v>
      </c>
      <c r="I5" s="43">
        <v>2040000</v>
      </c>
    </row>
    <row r="6" spans="1:12" x14ac:dyDescent="0.15">
      <c r="A6" s="43" t="s">
        <v>70</v>
      </c>
      <c r="B6" s="43" t="s">
        <v>86</v>
      </c>
      <c r="C6" s="43">
        <v>80000</v>
      </c>
      <c r="D6" s="43">
        <v>792000</v>
      </c>
      <c r="E6" s="43">
        <v>950000</v>
      </c>
      <c r="F6" s="43">
        <v>990000</v>
      </c>
      <c r="G6" s="43">
        <v>1188000</v>
      </c>
      <c r="H6" s="43">
        <v>1148000</v>
      </c>
      <c r="I6" s="43">
        <v>1346000</v>
      </c>
    </row>
    <row r="7" spans="1:12" x14ac:dyDescent="0.15">
      <c r="A7" s="43" t="s">
        <v>71</v>
      </c>
      <c r="B7" s="43" t="s">
        <v>71</v>
      </c>
      <c r="C7" s="43">
        <v>80000</v>
      </c>
      <c r="D7" s="43">
        <v>1500000</v>
      </c>
      <c r="E7" s="43">
        <v>1800000</v>
      </c>
      <c r="F7" s="43">
        <v>1875000</v>
      </c>
      <c r="G7" s="43">
        <v>2250000</v>
      </c>
      <c r="H7" s="43">
        <v>2175000</v>
      </c>
      <c r="I7" s="43">
        <v>2550000</v>
      </c>
    </row>
    <row r="8" spans="1:12" x14ac:dyDescent="0.15">
      <c r="A8" s="43" t="s">
        <v>72</v>
      </c>
      <c r="B8" s="43" t="s">
        <v>87</v>
      </c>
      <c r="C8" s="43">
        <v>80000</v>
      </c>
      <c r="D8" s="43"/>
      <c r="E8" s="43"/>
      <c r="F8" s="43"/>
      <c r="G8" s="43"/>
      <c r="H8" s="43"/>
      <c r="I8" s="43"/>
    </row>
    <row r="9" spans="1:12" x14ac:dyDescent="0.15">
      <c r="A9" s="43" t="s">
        <v>73</v>
      </c>
      <c r="B9" s="43" t="s">
        <v>88</v>
      </c>
      <c r="C9" s="43">
        <v>80000</v>
      </c>
      <c r="D9" s="43"/>
      <c r="E9" s="43"/>
      <c r="F9" s="43"/>
      <c r="G9" s="43"/>
      <c r="H9" s="43"/>
      <c r="I9" s="43"/>
    </row>
    <row r="10" spans="1:12" x14ac:dyDescent="0.15">
      <c r="A10" s="44" t="s">
        <v>74</v>
      </c>
      <c r="B10" s="44" t="s">
        <v>89</v>
      </c>
      <c r="C10" s="44">
        <v>80000</v>
      </c>
      <c r="D10" s="44"/>
      <c r="E10" s="44"/>
      <c r="F10" s="44"/>
      <c r="G10" s="44"/>
      <c r="H10" s="44"/>
      <c r="I10" s="44"/>
    </row>
    <row r="11" spans="1:12" x14ac:dyDescent="0.15">
      <c r="A11" s="44" t="s">
        <v>895</v>
      </c>
      <c r="B11" s="44" t="s">
        <v>894</v>
      </c>
      <c r="C11" s="44">
        <v>80000</v>
      </c>
      <c r="D11" s="44"/>
      <c r="E11" s="44"/>
      <c r="F11" s="44"/>
      <c r="G11" s="44"/>
      <c r="H11" s="44"/>
      <c r="I11" s="44"/>
    </row>
    <row r="15" spans="1:12" x14ac:dyDescent="0.15">
      <c r="A15" s="148" t="s">
        <v>179</v>
      </c>
    </row>
    <row r="16" spans="1:12" x14ac:dyDescent="0.15">
      <c r="A16" s="148" t="s">
        <v>90</v>
      </c>
      <c r="B16" s="149" t="s">
        <v>91</v>
      </c>
      <c r="C16" s="149" t="s">
        <v>146</v>
      </c>
      <c r="D16" s="149" t="s">
        <v>147</v>
      </c>
      <c r="E16" s="149" t="s">
        <v>92</v>
      </c>
      <c r="F16" s="150" t="s">
        <v>93</v>
      </c>
      <c r="G16" s="150" t="s">
        <v>94</v>
      </c>
      <c r="H16" s="150" t="s">
        <v>148</v>
      </c>
      <c r="I16" s="150" t="s">
        <v>149</v>
      </c>
      <c r="J16" s="150" t="s">
        <v>95</v>
      </c>
      <c r="K16" s="150" t="s">
        <v>150</v>
      </c>
      <c r="L16" s="150" t="s">
        <v>151</v>
      </c>
    </row>
    <row r="17" spans="1:12" x14ac:dyDescent="0.15">
      <c r="A17" s="42" t="s">
        <v>67</v>
      </c>
      <c r="B17" s="151">
        <v>400</v>
      </c>
      <c r="C17" s="151">
        <v>400</v>
      </c>
      <c r="D17" s="151">
        <v>600</v>
      </c>
      <c r="E17" s="151">
        <v>900</v>
      </c>
      <c r="F17" s="152">
        <v>1200</v>
      </c>
      <c r="G17" s="152">
        <v>1500</v>
      </c>
      <c r="H17" s="152">
        <v>1800</v>
      </c>
      <c r="I17" s="152">
        <v>2100</v>
      </c>
      <c r="J17" s="152">
        <v>2400</v>
      </c>
      <c r="K17" s="152">
        <v>2700</v>
      </c>
      <c r="L17" s="152">
        <v>3000</v>
      </c>
    </row>
    <row r="18" spans="1:12" x14ac:dyDescent="0.15">
      <c r="A18" s="43" t="s">
        <v>68</v>
      </c>
      <c r="B18" s="153">
        <v>400</v>
      </c>
      <c r="C18" s="153">
        <v>400</v>
      </c>
      <c r="D18" s="153">
        <v>600</v>
      </c>
      <c r="E18" s="153">
        <v>900</v>
      </c>
      <c r="F18" s="154">
        <v>1200</v>
      </c>
      <c r="G18" s="154">
        <v>1500</v>
      </c>
      <c r="H18" s="154">
        <v>1800</v>
      </c>
      <c r="I18" s="154">
        <v>2100</v>
      </c>
      <c r="J18" s="154">
        <v>2400</v>
      </c>
      <c r="K18" s="154">
        <v>2700</v>
      </c>
      <c r="L18" s="154">
        <v>3000</v>
      </c>
    </row>
    <row r="19" spans="1:12" x14ac:dyDescent="0.15">
      <c r="A19" s="43" t="s">
        <v>20</v>
      </c>
      <c r="B19" s="153">
        <v>400</v>
      </c>
      <c r="C19" s="153">
        <v>400</v>
      </c>
      <c r="D19" s="153">
        <v>600</v>
      </c>
      <c r="E19" s="153">
        <v>900</v>
      </c>
      <c r="F19" s="154">
        <v>1200</v>
      </c>
      <c r="G19" s="154">
        <v>1500</v>
      </c>
      <c r="H19" s="154">
        <v>1800</v>
      </c>
      <c r="I19" s="154">
        <v>2100</v>
      </c>
      <c r="J19" s="154">
        <v>2400</v>
      </c>
      <c r="K19" s="154">
        <v>2700</v>
      </c>
      <c r="L19" s="154">
        <v>3000</v>
      </c>
    </row>
    <row r="20" spans="1:12" x14ac:dyDescent="0.15">
      <c r="A20" s="43" t="s">
        <v>69</v>
      </c>
      <c r="B20" s="153">
        <v>400</v>
      </c>
      <c r="C20" s="153">
        <v>400</v>
      </c>
      <c r="D20" s="153">
        <v>600</v>
      </c>
      <c r="E20" s="153">
        <v>900</v>
      </c>
      <c r="F20" s="154">
        <v>1200</v>
      </c>
      <c r="G20" s="154">
        <v>1500</v>
      </c>
      <c r="H20" s="154">
        <v>1800</v>
      </c>
      <c r="I20" s="154">
        <v>2100</v>
      </c>
      <c r="J20" s="154">
        <v>2400</v>
      </c>
      <c r="K20" s="154">
        <v>2700</v>
      </c>
      <c r="L20" s="154">
        <v>3000</v>
      </c>
    </row>
    <row r="21" spans="1:12" x14ac:dyDescent="0.15">
      <c r="A21" s="43" t="s">
        <v>70</v>
      </c>
      <c r="B21" s="114">
        <v>50</v>
      </c>
      <c r="C21" s="114">
        <v>50</v>
      </c>
      <c r="D21" s="114">
        <v>50</v>
      </c>
      <c r="E21" s="114">
        <v>100</v>
      </c>
      <c r="F21" s="114">
        <v>100</v>
      </c>
      <c r="G21" s="114">
        <v>100</v>
      </c>
      <c r="H21" s="114">
        <v>100</v>
      </c>
      <c r="I21" s="114">
        <v>100</v>
      </c>
      <c r="J21" s="114">
        <v>100</v>
      </c>
      <c r="K21" s="114">
        <v>100</v>
      </c>
      <c r="L21" s="114">
        <v>100</v>
      </c>
    </row>
    <row r="22" spans="1:12" x14ac:dyDescent="0.15">
      <c r="A22" s="43" t="s">
        <v>71</v>
      </c>
      <c r="B22" s="114">
        <v>250</v>
      </c>
      <c r="C22" s="114">
        <v>300</v>
      </c>
      <c r="D22" s="114">
        <v>400</v>
      </c>
      <c r="E22" s="114">
        <v>500</v>
      </c>
      <c r="F22" s="115">
        <v>1000</v>
      </c>
      <c r="G22" s="115">
        <v>1500</v>
      </c>
      <c r="H22" s="114">
        <v>1500</v>
      </c>
      <c r="I22" s="114">
        <v>1500</v>
      </c>
      <c r="J22" s="115">
        <v>1500</v>
      </c>
      <c r="K22" s="114">
        <v>1500</v>
      </c>
      <c r="L22" s="114">
        <v>1500</v>
      </c>
    </row>
    <row r="23" spans="1:12" x14ac:dyDescent="0.15">
      <c r="A23" s="43" t="s">
        <v>72</v>
      </c>
      <c r="B23" s="114">
        <v>400</v>
      </c>
      <c r="C23" s="114">
        <v>400</v>
      </c>
      <c r="D23" s="114">
        <v>500</v>
      </c>
      <c r="E23" s="114">
        <v>500</v>
      </c>
      <c r="F23" s="114">
        <v>600</v>
      </c>
      <c r="G23" s="114">
        <v>600</v>
      </c>
      <c r="H23" s="114">
        <v>600</v>
      </c>
      <c r="I23" s="114">
        <v>600</v>
      </c>
      <c r="J23" s="114">
        <v>800</v>
      </c>
      <c r="K23" s="114">
        <v>800</v>
      </c>
      <c r="L23" s="114">
        <v>800</v>
      </c>
    </row>
    <row r="24" spans="1:12" x14ac:dyDescent="0.15">
      <c r="A24" s="43" t="s">
        <v>73</v>
      </c>
      <c r="B24" s="114">
        <v>300</v>
      </c>
      <c r="C24" s="114">
        <v>300</v>
      </c>
      <c r="D24" s="114">
        <v>400</v>
      </c>
      <c r="E24" s="114">
        <v>400</v>
      </c>
      <c r="F24" s="114">
        <v>500</v>
      </c>
      <c r="G24" s="114">
        <v>500</v>
      </c>
      <c r="H24" s="114">
        <v>500</v>
      </c>
      <c r="I24" s="114">
        <v>500</v>
      </c>
      <c r="J24" s="114">
        <v>500</v>
      </c>
      <c r="K24" s="114">
        <v>500</v>
      </c>
      <c r="L24" s="114">
        <v>500</v>
      </c>
    </row>
    <row r="25" spans="1:12" x14ac:dyDescent="0.15">
      <c r="A25" s="44" t="s">
        <v>74</v>
      </c>
      <c r="B25" s="116">
        <v>200</v>
      </c>
      <c r="C25" s="116">
        <v>200</v>
      </c>
      <c r="D25" s="116">
        <v>300</v>
      </c>
      <c r="E25" s="116">
        <v>300</v>
      </c>
      <c r="F25" s="116">
        <v>400</v>
      </c>
      <c r="G25" s="116">
        <v>400</v>
      </c>
      <c r="H25" s="116">
        <v>400</v>
      </c>
      <c r="I25" s="116">
        <v>400</v>
      </c>
      <c r="J25" s="116">
        <v>400</v>
      </c>
      <c r="K25" s="116">
        <v>400</v>
      </c>
      <c r="L25" s="116">
        <v>400</v>
      </c>
    </row>
    <row r="28" spans="1:12" x14ac:dyDescent="0.15">
      <c r="A28" s="148" t="s">
        <v>185</v>
      </c>
      <c r="B28" s="41" t="s">
        <v>169</v>
      </c>
    </row>
    <row r="29" spans="1:12" x14ac:dyDescent="0.15">
      <c r="A29" s="148" t="s">
        <v>167</v>
      </c>
      <c r="B29" s="148" t="s">
        <v>168</v>
      </c>
    </row>
    <row r="30" spans="1:12" x14ac:dyDescent="0.15">
      <c r="A30" s="45" t="s">
        <v>180</v>
      </c>
      <c r="B30" s="45">
        <v>3250000</v>
      </c>
    </row>
    <row r="31" spans="1:12" x14ac:dyDescent="0.15">
      <c r="A31" s="43" t="s">
        <v>181</v>
      </c>
      <c r="B31" s="43">
        <v>550000</v>
      </c>
    </row>
    <row r="32" spans="1:12" x14ac:dyDescent="0.15">
      <c r="A32" s="43" t="s">
        <v>96</v>
      </c>
      <c r="B32" s="43">
        <v>550000</v>
      </c>
    </row>
    <row r="33" spans="1:2" x14ac:dyDescent="0.15">
      <c r="A33" s="43" t="s">
        <v>97</v>
      </c>
      <c r="B33" s="43">
        <v>800000</v>
      </c>
    </row>
    <row r="34" spans="1:2" x14ac:dyDescent="0.15">
      <c r="A34" s="43" t="s">
        <v>98</v>
      </c>
      <c r="B34" s="43">
        <v>450000</v>
      </c>
    </row>
    <row r="35" spans="1:2" x14ac:dyDescent="0.15">
      <c r="A35" s="43" t="s">
        <v>99</v>
      </c>
      <c r="B35" s="43">
        <v>250000</v>
      </c>
    </row>
    <row r="36" spans="1:2" x14ac:dyDescent="0.15">
      <c r="A36" s="43" t="s">
        <v>100</v>
      </c>
      <c r="B36" s="43">
        <v>900000</v>
      </c>
    </row>
    <row r="37" spans="1:2" x14ac:dyDescent="0.15">
      <c r="A37" s="43" t="s">
        <v>101</v>
      </c>
      <c r="B37" s="43">
        <v>950000</v>
      </c>
    </row>
    <row r="38" spans="1:2" x14ac:dyDescent="0.15">
      <c r="A38" s="43" t="s">
        <v>102</v>
      </c>
      <c r="B38" s="43">
        <v>1050000</v>
      </c>
    </row>
    <row r="39" spans="1:2" x14ac:dyDescent="0.15">
      <c r="A39" s="43" t="s">
        <v>103</v>
      </c>
      <c r="B39" s="43">
        <v>1250000</v>
      </c>
    </row>
    <row r="40" spans="1:2" x14ac:dyDescent="0.15">
      <c r="A40" s="43" t="s">
        <v>104</v>
      </c>
      <c r="B40" s="43">
        <v>3000000</v>
      </c>
    </row>
    <row r="41" spans="1:2" x14ac:dyDescent="0.15">
      <c r="A41" s="43" t="s">
        <v>110</v>
      </c>
      <c r="B41" s="43">
        <v>2250000</v>
      </c>
    </row>
    <row r="42" spans="1:2" x14ac:dyDescent="0.15">
      <c r="A42" s="43" t="s">
        <v>182</v>
      </c>
      <c r="B42" s="43">
        <v>3400000</v>
      </c>
    </row>
    <row r="43" spans="1:2" x14ac:dyDescent="0.15">
      <c r="A43" s="43" t="s">
        <v>111</v>
      </c>
      <c r="B43" s="43">
        <v>2800000</v>
      </c>
    </row>
    <row r="44" spans="1:2" x14ac:dyDescent="0.15">
      <c r="A44" s="43" t="s">
        <v>112</v>
      </c>
      <c r="B44" s="43">
        <v>1050000</v>
      </c>
    </row>
    <row r="45" spans="1:2" x14ac:dyDescent="0.15">
      <c r="A45" s="43" t="s">
        <v>113</v>
      </c>
      <c r="B45" s="43">
        <v>450000</v>
      </c>
    </row>
    <row r="46" spans="1:2" x14ac:dyDescent="0.15">
      <c r="A46" s="43" t="s">
        <v>114</v>
      </c>
      <c r="B46" s="43">
        <v>700000</v>
      </c>
    </row>
    <row r="47" spans="1:2" x14ac:dyDescent="0.15">
      <c r="A47" s="43" t="s">
        <v>115</v>
      </c>
      <c r="B47" s="43">
        <v>150000</v>
      </c>
    </row>
    <row r="48" spans="1:2" x14ac:dyDescent="0.15">
      <c r="A48" s="43" t="s">
        <v>116</v>
      </c>
      <c r="B48" s="43">
        <v>100000</v>
      </c>
    </row>
    <row r="49" spans="1:2" x14ac:dyDescent="0.15">
      <c r="A49" s="43" t="s">
        <v>117</v>
      </c>
      <c r="B49" s="43">
        <v>650000</v>
      </c>
    </row>
    <row r="50" spans="1:2" x14ac:dyDescent="0.15">
      <c r="A50" s="43" t="s">
        <v>118</v>
      </c>
      <c r="B50" s="43">
        <v>650000</v>
      </c>
    </row>
    <row r="51" spans="1:2" x14ac:dyDescent="0.15">
      <c r="A51" s="43" t="s">
        <v>119</v>
      </c>
      <c r="B51" s="43">
        <v>1800000</v>
      </c>
    </row>
    <row r="52" spans="1:2" x14ac:dyDescent="0.15">
      <c r="A52" s="43" t="s">
        <v>120</v>
      </c>
      <c r="B52" s="43">
        <v>2250000</v>
      </c>
    </row>
    <row r="53" spans="1:2" x14ac:dyDescent="0.15">
      <c r="A53" s="43" t="s">
        <v>121</v>
      </c>
      <c r="B53" s="43">
        <v>700000</v>
      </c>
    </row>
    <row r="54" spans="1:2" x14ac:dyDescent="0.15">
      <c r="A54" s="43" t="s">
        <v>122</v>
      </c>
      <c r="B54" s="43">
        <v>950000</v>
      </c>
    </row>
    <row r="55" spans="1:2" x14ac:dyDescent="0.15">
      <c r="A55" s="43" t="s">
        <v>183</v>
      </c>
      <c r="B55" s="43">
        <v>600000</v>
      </c>
    </row>
    <row r="56" spans="1:2" x14ac:dyDescent="0.15">
      <c r="A56" s="43" t="s">
        <v>184</v>
      </c>
      <c r="B56" s="43">
        <v>3350000</v>
      </c>
    </row>
    <row r="57" spans="1:2" x14ac:dyDescent="0.15">
      <c r="A57" s="43" t="s">
        <v>124</v>
      </c>
      <c r="B57" s="43">
        <v>2500000</v>
      </c>
    </row>
    <row r="58" spans="1:2" x14ac:dyDescent="0.15">
      <c r="A58" s="43" t="s">
        <v>125</v>
      </c>
      <c r="B58" s="43">
        <v>550000</v>
      </c>
    </row>
    <row r="59" spans="1:2" x14ac:dyDescent="0.15">
      <c r="A59" s="43" t="s">
        <v>126</v>
      </c>
      <c r="B59" s="43">
        <v>350000</v>
      </c>
    </row>
    <row r="60" spans="1:2" x14ac:dyDescent="0.15">
      <c r="A60" s="43" t="s">
        <v>127</v>
      </c>
      <c r="B60" s="43">
        <v>350000</v>
      </c>
    </row>
    <row r="61" spans="1:2" x14ac:dyDescent="0.15">
      <c r="A61" s="43" t="s">
        <v>128</v>
      </c>
      <c r="B61" s="43">
        <v>350000</v>
      </c>
    </row>
    <row r="62" spans="1:2" x14ac:dyDescent="0.15">
      <c r="A62" s="43" t="s">
        <v>129</v>
      </c>
      <c r="B62" s="43">
        <v>1350000</v>
      </c>
    </row>
    <row r="63" spans="1:2" x14ac:dyDescent="0.15">
      <c r="A63" s="43" t="s">
        <v>130</v>
      </c>
      <c r="B63" s="43">
        <v>1400000</v>
      </c>
    </row>
    <row r="64" spans="1:2" x14ac:dyDescent="0.15">
      <c r="A64" s="43" t="s">
        <v>131</v>
      </c>
      <c r="B64" s="43">
        <v>850000</v>
      </c>
    </row>
    <row r="65" spans="1:2" x14ac:dyDescent="0.15">
      <c r="A65" s="43" t="s">
        <v>132</v>
      </c>
      <c r="B65" s="43">
        <v>150000</v>
      </c>
    </row>
    <row r="66" spans="1:2" x14ac:dyDescent="0.15">
      <c r="A66" s="43" t="s">
        <v>133</v>
      </c>
      <c r="B66" s="43">
        <v>350000</v>
      </c>
    </row>
    <row r="67" spans="1:2" x14ac:dyDescent="0.15">
      <c r="A67" s="43" t="s">
        <v>134</v>
      </c>
      <c r="B67" s="43">
        <v>700000</v>
      </c>
    </row>
    <row r="68" spans="1:2" x14ac:dyDescent="0.15">
      <c r="A68" s="43" t="s">
        <v>135</v>
      </c>
      <c r="B68" s="43">
        <v>350000</v>
      </c>
    </row>
    <row r="69" spans="1:2" x14ac:dyDescent="0.15">
      <c r="A69" s="43" t="s">
        <v>136</v>
      </c>
      <c r="B69" s="43">
        <v>1450000</v>
      </c>
    </row>
    <row r="70" spans="1:2" x14ac:dyDescent="0.15">
      <c r="A70" s="43" t="s">
        <v>137</v>
      </c>
      <c r="B70" s="43">
        <v>100000</v>
      </c>
    </row>
    <row r="71" spans="1:2" x14ac:dyDescent="0.15">
      <c r="A71" s="43" t="s">
        <v>138</v>
      </c>
      <c r="B71" s="43">
        <v>700000</v>
      </c>
    </row>
    <row r="72" spans="1:2" x14ac:dyDescent="0.15">
      <c r="A72" s="43" t="s">
        <v>139</v>
      </c>
      <c r="B72" s="43">
        <v>450000</v>
      </c>
    </row>
    <row r="73" spans="1:2" x14ac:dyDescent="0.15">
      <c r="A73" s="43" t="s">
        <v>140</v>
      </c>
      <c r="B73" s="43">
        <v>850000</v>
      </c>
    </row>
    <row r="74" spans="1:2" x14ac:dyDescent="0.15">
      <c r="A74" s="43" t="s">
        <v>141</v>
      </c>
      <c r="B74" s="43">
        <v>650000</v>
      </c>
    </row>
    <row r="75" spans="1:2" x14ac:dyDescent="0.15">
      <c r="A75" s="43" t="s">
        <v>142</v>
      </c>
      <c r="B75" s="43">
        <v>450000</v>
      </c>
    </row>
    <row r="76" spans="1:2" x14ac:dyDescent="0.15">
      <c r="A76" s="44" t="s">
        <v>143</v>
      </c>
      <c r="B76" s="44">
        <v>600000</v>
      </c>
    </row>
  </sheetData>
  <phoneticPr fontId="5"/>
  <pageMargins left="0.25" right="0.25" top="0.75" bottom="0.75" header="0.3" footer="0.3"/>
  <pageSetup paperSize="9" scale="85" fitToHeight="2" orientation="portrait" r:id="rId1"/>
  <headerFooter alignWithMargins="0"/>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pageSetUpPr fitToPage="1"/>
  </sheetPr>
  <dimension ref="A1:P7"/>
  <sheetViews>
    <sheetView view="pageBreakPreview" zoomScale="85" zoomScaleNormal="100" zoomScaleSheetLayoutView="85" workbookViewId="0">
      <selection activeCell="H42" sqref="H42"/>
    </sheetView>
  </sheetViews>
  <sheetFormatPr defaultRowHeight="13.5" x14ac:dyDescent="0.15"/>
  <cols>
    <col min="4" max="4" width="8.625" bestFit="1" customWidth="1"/>
  </cols>
  <sheetData>
    <row r="1" spans="1:16" x14ac:dyDescent="0.15">
      <c r="A1" s="1329"/>
      <c r="B1" s="1329"/>
      <c r="C1" s="1329"/>
      <c r="D1" s="1329"/>
    </row>
    <row r="2" spans="1:16" x14ac:dyDescent="0.15">
      <c r="A2" s="1329" t="s">
        <v>193</v>
      </c>
      <c r="B2" s="1329"/>
      <c r="C2" s="1329"/>
      <c r="D2" s="1329"/>
      <c r="E2" t="s">
        <v>897</v>
      </c>
    </row>
    <row r="3" spans="1:16" s="228" customFormat="1" x14ac:dyDescent="0.15">
      <c r="A3" s="227" t="s">
        <v>39</v>
      </c>
      <c r="B3" s="470" t="s">
        <v>1115</v>
      </c>
      <c r="C3" s="420" t="s">
        <v>1103</v>
      </c>
      <c r="D3" s="420" t="s">
        <v>1079</v>
      </c>
      <c r="E3" s="229" t="s">
        <v>1078</v>
      </c>
      <c r="F3" s="229" t="s">
        <v>1077</v>
      </c>
      <c r="G3" s="229" t="s">
        <v>1076</v>
      </c>
      <c r="H3" s="229">
        <v>28</v>
      </c>
      <c r="I3" s="229">
        <v>27</v>
      </c>
      <c r="J3" s="229">
        <v>26</v>
      </c>
      <c r="K3" s="229">
        <v>25</v>
      </c>
      <c r="L3" s="229">
        <v>24</v>
      </c>
      <c r="M3" s="229">
        <v>23</v>
      </c>
      <c r="N3" s="229">
        <v>22</v>
      </c>
      <c r="O3" s="229">
        <v>21</v>
      </c>
      <c r="P3" s="229"/>
    </row>
    <row r="4" spans="1:16" x14ac:dyDescent="0.15">
      <c r="A4" s="165" t="s">
        <v>194</v>
      </c>
      <c r="B4" s="230">
        <v>55200</v>
      </c>
      <c r="C4" s="230">
        <v>51200</v>
      </c>
      <c r="D4" s="421">
        <v>48700</v>
      </c>
      <c r="E4" s="421">
        <v>47500</v>
      </c>
      <c r="F4" s="230">
        <v>46300</v>
      </c>
      <c r="G4" s="230">
        <v>45500</v>
      </c>
      <c r="H4" s="230">
        <v>43500</v>
      </c>
      <c r="I4" s="230">
        <v>42800</v>
      </c>
      <c r="J4" s="230">
        <v>41000</v>
      </c>
      <c r="K4" s="230">
        <v>38900</v>
      </c>
      <c r="L4" s="230">
        <v>38500</v>
      </c>
      <c r="M4" s="230">
        <v>38900</v>
      </c>
      <c r="N4" s="230">
        <v>38900</v>
      </c>
      <c r="O4" s="230">
        <v>39300</v>
      </c>
      <c r="P4" s="230"/>
    </row>
    <row r="5" spans="1:16" x14ac:dyDescent="0.15">
      <c r="A5" s="166" t="s">
        <v>195</v>
      </c>
      <c r="B5" s="230">
        <v>45300</v>
      </c>
      <c r="C5" s="230">
        <v>40600</v>
      </c>
      <c r="D5" s="421">
        <v>40600</v>
      </c>
      <c r="E5" s="421">
        <v>39100</v>
      </c>
      <c r="F5" s="230">
        <v>37900</v>
      </c>
      <c r="G5" s="230">
        <v>37200</v>
      </c>
      <c r="H5" s="230">
        <v>36600</v>
      </c>
      <c r="I5" s="230">
        <v>35100</v>
      </c>
      <c r="J5" s="230">
        <v>33400</v>
      </c>
      <c r="K5" s="230">
        <v>31500</v>
      </c>
      <c r="L5" s="230">
        <v>31300</v>
      </c>
      <c r="M5" s="230">
        <v>31600</v>
      </c>
      <c r="N5" s="230">
        <v>31300</v>
      </c>
      <c r="O5" s="230">
        <v>31300</v>
      </c>
      <c r="P5" s="230"/>
    </row>
    <row r="6" spans="1:16" x14ac:dyDescent="0.15">
      <c r="A6" s="166" t="s">
        <v>196</v>
      </c>
      <c r="B6" s="230">
        <v>35600</v>
      </c>
      <c r="C6" s="230">
        <v>32800</v>
      </c>
      <c r="D6" s="421">
        <v>32700</v>
      </c>
      <c r="E6" s="421">
        <v>32000</v>
      </c>
      <c r="F6" s="230">
        <v>30800</v>
      </c>
      <c r="G6" s="230">
        <v>30000</v>
      </c>
      <c r="H6" s="230">
        <v>29900</v>
      </c>
      <c r="I6" s="230">
        <v>28400</v>
      </c>
      <c r="J6" s="230">
        <v>27100</v>
      </c>
      <c r="K6" s="230">
        <v>26200</v>
      </c>
      <c r="L6" s="230">
        <v>25700</v>
      </c>
      <c r="M6" s="230">
        <v>26200</v>
      </c>
      <c r="N6" s="230">
        <v>26500</v>
      </c>
      <c r="O6" s="230">
        <v>26200</v>
      </c>
      <c r="P6" s="230"/>
    </row>
    <row r="7" spans="1:16" x14ac:dyDescent="0.15">
      <c r="A7" s="166" t="s">
        <v>8</v>
      </c>
      <c r="B7" s="230">
        <v>31600</v>
      </c>
      <c r="C7" s="230">
        <v>29000</v>
      </c>
      <c r="D7" s="421">
        <v>27900</v>
      </c>
      <c r="E7" s="421">
        <v>26400</v>
      </c>
      <c r="F7" s="230">
        <v>26200</v>
      </c>
      <c r="G7" s="230">
        <v>25400</v>
      </c>
      <c r="H7" s="230">
        <v>25100</v>
      </c>
      <c r="I7" s="230">
        <v>23800</v>
      </c>
      <c r="J7" s="230">
        <v>22600</v>
      </c>
      <c r="K7" s="230">
        <v>21800</v>
      </c>
      <c r="L7" s="230">
        <v>22200</v>
      </c>
      <c r="M7" s="230">
        <v>22700</v>
      </c>
      <c r="N7" s="230">
        <v>23000</v>
      </c>
      <c r="O7" s="230">
        <v>22400</v>
      </c>
      <c r="P7" s="230"/>
    </row>
  </sheetData>
  <mergeCells count="2">
    <mergeCell ref="A1:D1"/>
    <mergeCell ref="A2:D2"/>
  </mergeCells>
  <phoneticPr fontId="5"/>
  <pageMargins left="0.75" right="0.75" top="1" bottom="1" header="0.51200000000000001" footer="0.51200000000000001"/>
  <pageSetup paperSize="9" scale="9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01"/>
  <dimension ref="A1:AQ150"/>
  <sheetViews>
    <sheetView showGridLines="0" view="pageBreakPreview" topLeftCell="A102" zoomScaleNormal="85" zoomScaleSheetLayoutView="100" workbookViewId="0">
      <selection activeCell="AQ102" sqref="AQ102"/>
    </sheetView>
  </sheetViews>
  <sheetFormatPr defaultColWidth="2.625" defaultRowHeight="13.5" x14ac:dyDescent="0.15"/>
  <cols>
    <col min="1" max="1" width="2.625" style="1" customWidth="1"/>
    <col min="2" max="2" width="5.375" style="1" customWidth="1"/>
    <col min="3" max="6" width="2.625" style="1"/>
    <col min="7" max="7" width="2.625" style="1" customWidth="1"/>
    <col min="8" max="23" width="2.625" style="1"/>
    <col min="24" max="24" width="2.625" style="1" customWidth="1"/>
    <col min="25" max="33" width="2.625" style="1"/>
    <col min="34" max="34" width="2.125" style="143" customWidth="1"/>
    <col min="35" max="35" width="3.875" style="158" customWidth="1"/>
    <col min="36" max="36" width="10.5" style="144" bestFit="1" customWidth="1"/>
    <col min="37" max="37" width="3.5" style="174" customWidth="1"/>
    <col min="38" max="38" width="7.25" style="143" bestFit="1" customWidth="1"/>
    <col min="39" max="16384" width="2.625" style="1"/>
  </cols>
  <sheetData>
    <row r="1" spans="1:36" ht="44.25" customHeight="1" x14ac:dyDescent="0.15"/>
    <row r="2" spans="1:36" customFormat="1" ht="23.25" customHeight="1" x14ac:dyDescent="0.15">
      <c r="A2" s="997" t="str">
        <f>利用料算定表!X67</f>
        <v>令和　　年　　月　　日</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row>
    <row r="3" spans="1:36" customFormat="1" ht="50.1" customHeight="1" x14ac:dyDescent="0.15">
      <c r="A3" s="998" t="str">
        <f>利用料算定表!B70</f>
        <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59"/>
    </row>
    <row r="4" spans="1:36" customFormat="1" ht="23.25" customHeight="1" x14ac:dyDescent="0.15">
      <c r="A4" s="998"/>
      <c r="B4" s="998"/>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59"/>
    </row>
    <row r="5" spans="1:36" customFormat="1" ht="24.75" customHeight="1" x14ac:dyDescent="0.15">
      <c r="A5" s="999" t="s">
        <v>787</v>
      </c>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row>
    <row r="6" spans="1:36" customFormat="1" ht="23.25" customHeight="1" x14ac:dyDescent="0.15">
      <c r="A6" s="999" t="s">
        <v>791</v>
      </c>
      <c r="B6" s="999"/>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row>
    <row r="7" spans="1:36" customFormat="1" ht="23.25" customHeight="1" x14ac:dyDescent="0.15">
      <c r="A7" s="996" t="s">
        <v>1069</v>
      </c>
      <c r="B7" s="996"/>
      <c r="C7" s="996"/>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6"/>
    </row>
    <row r="8" spans="1:36" customFormat="1" ht="23.25" customHeight="1" x14ac:dyDescent="0.15">
      <c r="A8" s="1000"/>
      <c r="B8" s="1000"/>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row>
    <row r="9" spans="1:36" customFormat="1" ht="50.1" customHeight="1" x14ac:dyDescent="0.15">
      <c r="A9" s="1010" t="s">
        <v>789</v>
      </c>
      <c r="B9" s="1010"/>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row>
    <row r="10" spans="1:36" customFormat="1" ht="23.25" customHeight="1" x14ac:dyDescent="0.15">
      <c r="A10" s="1000"/>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row>
    <row r="11" spans="1:36" customFormat="1" ht="23.25" customHeight="1" x14ac:dyDescent="0.15">
      <c r="A11" s="1009" t="s">
        <v>915</v>
      </c>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row>
    <row r="12" spans="1:36" customFormat="1" ht="23.25" customHeight="1" x14ac:dyDescent="0.15">
      <c r="A12" s="1000"/>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J12" s="213"/>
    </row>
    <row r="13" spans="1:36" customFormat="1" ht="23.25" customHeight="1" x14ac:dyDescent="0.15">
      <c r="A13" s="1002" t="s">
        <v>154</v>
      </c>
      <c r="B13" s="1002"/>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row>
    <row r="14" spans="1:36" customFormat="1" ht="23.25" customHeight="1" x14ac:dyDescent="0.15">
      <c r="A14" s="1003"/>
      <c r="B14" s="1003"/>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row>
    <row r="15" spans="1:36" customFormat="1" ht="23.25" customHeight="1" x14ac:dyDescent="0.15">
      <c r="A15" s="182" t="s">
        <v>788</v>
      </c>
      <c r="B15" s="182"/>
      <c r="C15" s="182"/>
      <c r="D15" s="182"/>
      <c r="E15" s="182"/>
      <c r="F15" s="182"/>
      <c r="G15" s="182"/>
      <c r="H15" s="182"/>
      <c r="I15" s="982" t="s">
        <v>158</v>
      </c>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row>
    <row r="16" spans="1:36" customFormat="1" ht="23.25" customHeight="1" x14ac:dyDescent="0.15">
      <c r="A16" s="182"/>
      <c r="B16" s="182"/>
      <c r="C16" s="182"/>
      <c r="D16" s="182"/>
      <c r="E16" s="182"/>
      <c r="F16" s="182"/>
      <c r="G16" s="182"/>
      <c r="H16" s="182"/>
      <c r="I16" s="183"/>
      <c r="J16" s="184"/>
      <c r="K16" s="185"/>
      <c r="L16" s="182"/>
      <c r="M16" s="182"/>
      <c r="N16" s="182"/>
      <c r="O16" s="182"/>
      <c r="P16" s="182"/>
      <c r="Q16" s="182"/>
      <c r="R16" s="182"/>
      <c r="S16" s="182"/>
      <c r="T16" s="182"/>
      <c r="U16" s="182"/>
      <c r="V16" s="182"/>
      <c r="W16" s="182"/>
      <c r="X16" s="182"/>
      <c r="Y16" s="182"/>
      <c r="Z16" s="182"/>
      <c r="AA16" s="182"/>
      <c r="AB16" s="182"/>
      <c r="AC16" s="182"/>
      <c r="AD16" s="182"/>
      <c r="AE16" s="182"/>
      <c r="AF16" s="182"/>
    </row>
    <row r="17" spans="1:32" customFormat="1" ht="23.25" customHeight="1" x14ac:dyDescent="0.15">
      <c r="A17" s="182" t="s">
        <v>165</v>
      </c>
      <c r="B17" s="182"/>
      <c r="C17" s="182"/>
      <c r="D17" s="182"/>
      <c r="E17" s="182"/>
      <c r="F17" s="182"/>
      <c r="G17" s="182"/>
      <c r="H17" s="182"/>
      <c r="I17" s="1004" t="str">
        <f>DBCS(IF(利用料算定表!$Z$59&gt;=4,
"令和"&amp;利用料算定表!$M$1&amp;"年"&amp;利用料算定表!$Z$59&amp;"月１日より令和" &amp; 利用料算定表!$M$1+1 &amp; "年３月３１日まで",
"令和"&amp;利用料算定表!$M$1+1&amp;"年"&amp;利用料算定表!$Z$59&amp;"月１日より令和" &amp; 利用料算定表!$M$1+1 &amp; "年３月３１日まで"))</f>
        <v>令和０年４月１日より令和１年３月３１日まで</v>
      </c>
      <c r="J17" s="1004"/>
      <c r="K17" s="1004"/>
      <c r="L17" s="1004"/>
      <c r="M17" s="1004"/>
      <c r="N17" s="1004"/>
      <c r="O17" s="1004"/>
      <c r="P17" s="1004"/>
      <c r="Q17" s="1004"/>
      <c r="R17" s="1004"/>
      <c r="S17" s="1004"/>
      <c r="T17" s="1004"/>
      <c r="U17" s="1004"/>
      <c r="V17" s="1004"/>
      <c r="W17" s="1004"/>
      <c r="X17" s="1004"/>
      <c r="Y17" s="1004"/>
      <c r="Z17" s="1004"/>
      <c r="AA17" s="1004"/>
      <c r="AB17" s="1004"/>
      <c r="AC17" s="1004"/>
      <c r="AD17" s="1004"/>
      <c r="AE17" s="1004"/>
      <c r="AF17" s="1004"/>
    </row>
    <row r="18" spans="1:32" customFormat="1" ht="23.25" customHeight="1" x14ac:dyDescent="0.15">
      <c r="A18" s="182"/>
      <c r="B18" s="182"/>
      <c r="C18" s="182"/>
      <c r="D18" s="182"/>
      <c r="E18" s="182"/>
      <c r="F18" s="182"/>
      <c r="G18" s="182"/>
      <c r="H18" s="182"/>
      <c r="I18" s="183"/>
      <c r="J18" s="184"/>
      <c r="K18" s="185"/>
      <c r="L18" s="182"/>
      <c r="M18" s="182"/>
      <c r="N18" s="182"/>
      <c r="O18" s="182"/>
      <c r="P18" s="182"/>
      <c r="Q18" s="182"/>
      <c r="R18" s="182"/>
      <c r="S18" s="182"/>
      <c r="T18" s="182"/>
      <c r="U18" s="182"/>
      <c r="V18" s="182"/>
      <c r="W18" s="182"/>
      <c r="X18" s="182"/>
      <c r="Y18" s="182"/>
      <c r="Z18" s="182"/>
      <c r="AA18" s="182"/>
      <c r="AB18" s="182"/>
      <c r="AC18" s="182"/>
      <c r="AD18" s="182"/>
      <c r="AE18" s="182"/>
      <c r="AF18" s="182"/>
    </row>
    <row r="19" spans="1:32" customFormat="1" ht="23.25" customHeight="1" x14ac:dyDescent="0.15">
      <c r="A19" s="182" t="s">
        <v>156</v>
      </c>
      <c r="B19" s="182"/>
      <c r="C19" s="182"/>
      <c r="D19" s="182"/>
      <c r="E19" s="182"/>
      <c r="F19" s="182"/>
      <c r="G19" s="182"/>
      <c r="H19" s="182"/>
      <c r="I19" s="1008">
        <f>O40</f>
        <v>0</v>
      </c>
      <c r="J19" s="1008"/>
      <c r="K19" s="1008"/>
      <c r="L19" s="1008"/>
      <c r="M19" s="1008"/>
      <c r="N19" s="1008"/>
      <c r="O19" s="1008"/>
      <c r="P19" s="1008"/>
      <c r="Q19" s="180" t="s">
        <v>159</v>
      </c>
      <c r="R19" s="179"/>
      <c r="S19" s="179"/>
      <c r="T19" s="179"/>
      <c r="U19" s="179"/>
      <c r="V19" s="179"/>
      <c r="W19" s="179"/>
      <c r="X19" s="179"/>
      <c r="Y19" s="179"/>
      <c r="Z19" s="179"/>
      <c r="AA19" s="179"/>
      <c r="AB19" s="179"/>
      <c r="AC19" s="179"/>
      <c r="AD19" s="179"/>
      <c r="AE19" s="179"/>
      <c r="AF19" s="179"/>
    </row>
    <row r="20" spans="1:32" customFormat="1" ht="23.25" customHeight="1" x14ac:dyDescent="0.15">
      <c r="A20" s="182"/>
      <c r="B20" s="182"/>
      <c r="C20" s="182"/>
      <c r="D20" s="182"/>
      <c r="E20" s="182"/>
      <c r="F20" s="182"/>
      <c r="G20" s="1005" t="s">
        <v>144</v>
      </c>
      <c r="H20" s="1005"/>
      <c r="I20" s="1005"/>
      <c r="J20" s="1005"/>
      <c r="K20" s="1005"/>
      <c r="L20" s="1005"/>
      <c r="M20" s="1005"/>
      <c r="N20" s="1005"/>
      <c r="O20" s="1005"/>
      <c r="P20" s="1005"/>
      <c r="Q20" s="1005"/>
      <c r="R20" s="1005"/>
      <c r="S20" s="1005"/>
      <c r="T20" s="1005"/>
      <c r="U20" s="1001">
        <f>AB40</f>
        <v>0</v>
      </c>
      <c r="V20" s="1001"/>
      <c r="W20" s="1001"/>
      <c r="X20" s="1001"/>
      <c r="Y20" s="1001"/>
      <c r="Z20" s="1006" t="str">
        <f>"円）　※" &amp; DBCS(TEXT(利用料算定表!$Z$62,"0%"))</f>
        <v>円）　※１０％</v>
      </c>
      <c r="AA20" s="1007"/>
      <c r="AB20" s="1007"/>
      <c r="AC20" s="1007"/>
      <c r="AD20" s="1007"/>
      <c r="AE20" s="1007"/>
      <c r="AF20" s="1007"/>
    </row>
    <row r="21" spans="1:32" customFormat="1" ht="23.25" customHeight="1" x14ac:dyDescent="0.15">
      <c r="A21" s="205"/>
      <c r="B21" s="205"/>
      <c r="C21" s="205"/>
      <c r="D21" s="205"/>
      <c r="E21" s="205"/>
      <c r="F21" s="205"/>
      <c r="G21" s="205"/>
      <c r="H21" s="205"/>
      <c r="I21" s="205"/>
      <c r="J21" s="1011"/>
      <c r="K21" s="1011"/>
      <c r="L21" s="1011"/>
      <c r="M21" s="1011"/>
      <c r="N21" s="1011"/>
      <c r="O21" s="1011"/>
      <c r="P21" s="1011"/>
      <c r="Q21" s="1011"/>
      <c r="R21" s="1011"/>
      <c r="S21" s="1011"/>
      <c r="T21" s="1011"/>
      <c r="U21" s="1011"/>
      <c r="V21" s="1011"/>
      <c r="W21" s="1011"/>
      <c r="X21" s="1011"/>
      <c r="Y21" s="1011"/>
      <c r="Z21" s="1011"/>
      <c r="AA21" s="1011"/>
      <c r="AB21" s="1011"/>
      <c r="AC21" s="1011"/>
      <c r="AD21" s="1011"/>
      <c r="AE21" s="1011"/>
      <c r="AF21" s="1011"/>
    </row>
    <row r="22" spans="1:32" customFormat="1" ht="110.1" customHeight="1" x14ac:dyDescent="0.15">
      <c r="A22" s="181" t="s">
        <v>0</v>
      </c>
      <c r="B22" s="178"/>
      <c r="C22" s="178"/>
      <c r="D22" s="178"/>
      <c r="E22" s="178"/>
      <c r="F22" s="178"/>
      <c r="G22" s="178"/>
      <c r="H22" s="178"/>
      <c r="I22" s="981" t="str">
        <f>IF(利用料算定表!O81&lt;&gt;"対象外",CLEAN(利用料算定表!C81) &amp; CHAR(10),"")
&amp; IF(利用料算定表!O85&lt;&gt;"対象外",CLEAN(利用料算定表!C85) &amp; CHAR(10),"")
&amp; IF(利用料算定表!O87&lt;&gt;"対象外",CLEAN(利用料算定表!C87) &amp; CHAR(10),"")
&amp; IF(利用料算定表!O89&lt;&gt;"対象外",CLEAN(利用料算定表!C89) &amp; CHAR(10),"")
&amp; IF(利用料算定表!O91&lt;&gt;"対象外",CLEAN(利用料算定表!C91) &amp; CHAR(10),"")
&amp; IF(利用料算定表!O93&lt;&gt;"対象外",CLEAN(利用料算定表!C93) &amp; CHAR(10),"")</f>
        <v xml:space="preserve">通知・報告配信システム
建築士・事務所登録閲覧システム（照会）
</v>
      </c>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row>
    <row r="23" spans="1:32" customFormat="1" ht="20.100000000000001" customHeight="1" x14ac:dyDescent="0.15">
      <c r="A23" s="182"/>
      <c r="B23" s="982"/>
      <c r="C23" s="982"/>
      <c r="D23" s="982"/>
      <c r="E23" s="982"/>
      <c r="F23" s="982"/>
      <c r="G23" s="982"/>
      <c r="H23" s="982"/>
      <c r="I23" s="983"/>
      <c r="J23" s="983"/>
      <c r="K23" s="983"/>
      <c r="L23" s="983"/>
      <c r="M23" s="983"/>
      <c r="N23" s="983"/>
      <c r="O23" s="983"/>
      <c r="P23" s="983"/>
      <c r="Q23" s="983"/>
      <c r="R23" s="983"/>
      <c r="S23" s="983"/>
      <c r="T23" s="983"/>
      <c r="U23" s="983"/>
      <c r="V23" s="983"/>
      <c r="W23" s="983"/>
      <c r="X23" s="983"/>
      <c r="Y23" s="983"/>
      <c r="Z23" s="983"/>
      <c r="AA23" s="983"/>
      <c r="AB23" s="983"/>
      <c r="AC23" s="983"/>
      <c r="AD23" s="983"/>
      <c r="AE23" s="983"/>
      <c r="AF23" s="983"/>
    </row>
    <row r="24" spans="1:32" customFormat="1" ht="20.100000000000001" customHeight="1" x14ac:dyDescent="0.15">
      <c r="A24" s="182" t="s">
        <v>1108</v>
      </c>
      <c r="B24" s="182"/>
      <c r="C24" s="182"/>
      <c r="D24" s="182"/>
      <c r="E24" s="182"/>
      <c r="F24" s="182"/>
      <c r="G24" s="182"/>
      <c r="H24" s="182"/>
      <c r="I24" s="1044" t="str">
        <f>DBCS(利用料算定表!P16)</f>
        <v/>
      </c>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row>
    <row r="25" spans="1:32" customFormat="1" ht="20.100000000000001" customHeight="1" x14ac:dyDescent="0.15">
      <c r="A25" s="182"/>
      <c r="B25" s="182"/>
      <c r="C25" s="182"/>
      <c r="D25" s="182"/>
      <c r="E25" s="182"/>
      <c r="F25" s="182"/>
      <c r="G25" s="182"/>
      <c r="H25" s="182"/>
      <c r="I25" s="1045" t="str">
        <f>IF(利用料算定表!$F$126="○","令和６年度までは通知・報告配信システムは無償です。","")</f>
        <v>令和６年度までは通知・報告配信システムは無償です。</v>
      </c>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row>
    <row r="26" spans="1:32" customFormat="1" ht="20.100000000000001" customHeight="1" x14ac:dyDescent="0.15">
      <c r="A26" s="178"/>
      <c r="B26" s="984"/>
      <c r="C26" s="984"/>
      <c r="D26" s="984"/>
      <c r="E26" s="984"/>
      <c r="F26" s="984"/>
      <c r="G26" s="984"/>
      <c r="H26" s="984"/>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row>
    <row r="27" spans="1:32" customFormat="1" x14ac:dyDescent="0.15">
      <c r="B27" s="995"/>
      <c r="C27" s="995"/>
      <c r="D27" s="995"/>
      <c r="E27" s="995"/>
      <c r="F27" s="995"/>
      <c r="G27" s="995"/>
      <c r="H27" s="99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row>
    <row r="28" spans="1:32" customFormat="1" x14ac:dyDescent="0.15">
      <c r="B28" s="995"/>
      <c r="C28" s="995"/>
      <c r="D28" s="995"/>
      <c r="E28" s="995"/>
      <c r="F28" s="995"/>
      <c r="G28" s="995"/>
      <c r="H28" s="99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row>
    <row r="29" spans="1:32" customFormat="1" x14ac:dyDescent="0.15">
      <c r="B29" s="995"/>
      <c r="C29" s="995"/>
      <c r="D29" s="995"/>
      <c r="E29" s="995"/>
      <c r="F29" s="995"/>
      <c r="G29" s="995"/>
      <c r="H29" s="99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row>
    <row r="30" spans="1:32" ht="50.1" customHeight="1" x14ac:dyDescent="0.15">
      <c r="X30" s="996"/>
      <c r="Y30" s="996"/>
      <c r="Z30" s="996"/>
      <c r="AA30" s="996"/>
      <c r="AB30" s="996"/>
      <c r="AC30" s="996"/>
      <c r="AD30" s="996"/>
      <c r="AE30" s="996"/>
      <c r="AF30" s="996"/>
    </row>
    <row r="31" spans="1:32" ht="50.1" customHeight="1" x14ac:dyDescent="0.15">
      <c r="A31" s="3"/>
      <c r="B31" s="3" t="str">
        <f>利用料算定表!B115</f>
        <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ht="15" customHeight="1" x14ac:dyDescent="0.15">
      <c r="X32" s="189"/>
      <c r="Y32" s="189"/>
      <c r="Z32" s="189"/>
      <c r="AA32" s="189"/>
      <c r="AB32" s="189"/>
      <c r="AC32" s="189"/>
      <c r="AD32" s="189"/>
      <c r="AE32" s="189"/>
      <c r="AF32" s="189"/>
    </row>
    <row r="33" spans="1:41" ht="15" customHeight="1" x14ac:dyDescent="0.15">
      <c r="B33" s="610" t="s">
        <v>790</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row>
    <row r="34" spans="1:41" ht="15" customHeight="1" x14ac:dyDescent="0.15">
      <c r="B34" s="610"/>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row>
    <row r="35" spans="1:41" ht="19.5" customHeight="1" x14ac:dyDescent="0.15">
      <c r="A35" s="3"/>
      <c r="B35" s="1046"/>
      <c r="C35" s="1046"/>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row>
    <row r="36" spans="1:41" ht="15" customHeight="1" x14ac:dyDescent="0.15">
      <c r="A36" s="3"/>
      <c r="B36" s="3"/>
      <c r="C36" s="3"/>
      <c r="D36" s="3"/>
      <c r="E36" s="3"/>
      <c r="F36" s="3"/>
      <c r="G36" s="3"/>
      <c r="H36" s="3"/>
      <c r="I36" s="3"/>
      <c r="J36" s="3"/>
      <c r="K36" s="3"/>
      <c r="L36" s="3"/>
      <c r="M36" s="3"/>
      <c r="N36" s="3"/>
      <c r="O36" s="3"/>
      <c r="P36" s="3"/>
      <c r="Q36" s="3"/>
      <c r="R36" s="3"/>
      <c r="S36" s="3"/>
      <c r="T36" s="609"/>
      <c r="U36" s="609"/>
      <c r="V36" s="609"/>
      <c r="W36" s="609"/>
      <c r="X36" s="609"/>
      <c r="Y36" s="609"/>
      <c r="Z36" s="609"/>
      <c r="AA36" s="609"/>
      <c r="AB36" s="609"/>
      <c r="AC36" s="609"/>
      <c r="AD36" s="609"/>
      <c r="AE36" s="609"/>
      <c r="AF36" s="609"/>
    </row>
    <row r="37" spans="1:41" ht="15" customHeight="1" x14ac:dyDescent="0.15">
      <c r="B37" s="683" t="str">
        <f>利用料算定表!B73</f>
        <v>摘要</v>
      </c>
      <c r="C37" s="684"/>
      <c r="D37" s="684"/>
      <c r="E37" s="685"/>
      <c r="F37" s="689" t="str">
        <f>利用料算定表!F73</f>
        <v/>
      </c>
      <c r="G37" s="690"/>
      <c r="H37" s="690"/>
      <c r="I37" s="690"/>
      <c r="J37" s="690"/>
      <c r="K37" s="690"/>
      <c r="L37" s="690"/>
      <c r="M37" s="690"/>
      <c r="N37" s="690"/>
      <c r="O37" s="690"/>
      <c r="P37" s="690"/>
      <c r="Q37" s="690"/>
      <c r="R37" s="690"/>
      <c r="S37" s="691"/>
      <c r="U37" s="7"/>
      <c r="V37" s="7"/>
      <c r="W37" s="7"/>
      <c r="X37" s="7"/>
      <c r="Y37" s="7"/>
      <c r="Z37" s="7"/>
      <c r="AA37" s="7"/>
      <c r="AB37" s="7"/>
      <c r="AC37" s="7"/>
      <c r="AD37" s="7"/>
      <c r="AE37" s="7"/>
      <c r="AF37" s="7"/>
    </row>
    <row r="38" spans="1:41" ht="15" customHeight="1" x14ac:dyDescent="0.15">
      <c r="B38" s="686"/>
      <c r="C38" s="687"/>
      <c r="D38" s="687"/>
      <c r="E38" s="688"/>
      <c r="F38" s="692"/>
      <c r="G38" s="693"/>
      <c r="H38" s="693"/>
      <c r="I38" s="693"/>
      <c r="J38" s="693"/>
      <c r="K38" s="693"/>
      <c r="L38" s="693"/>
      <c r="M38" s="693"/>
      <c r="N38" s="693"/>
      <c r="O38" s="693"/>
      <c r="P38" s="693"/>
      <c r="Q38" s="693"/>
      <c r="R38" s="693"/>
      <c r="S38" s="694"/>
      <c r="U38" s="7"/>
      <c r="V38" s="7"/>
      <c r="W38" s="7"/>
      <c r="X38" s="7"/>
      <c r="Y38" s="7"/>
      <c r="Z38" s="7"/>
      <c r="AA38" s="7"/>
      <c r="AB38" s="7"/>
      <c r="AC38" s="7"/>
      <c r="AD38" s="7"/>
      <c r="AE38" s="7"/>
      <c r="AF38" s="7"/>
    </row>
    <row r="39" spans="1:41" ht="15" customHeight="1" x14ac:dyDescent="0.15">
      <c r="AF39" s="2"/>
    </row>
    <row r="40" spans="1:41" ht="15" customHeight="1" x14ac:dyDescent="0.15">
      <c r="B40" s="695" t="str">
        <f>利用料算定表!B76</f>
        <v>令和０年度利用料　（１２か月・税込）</v>
      </c>
      <c r="C40" s="696"/>
      <c r="D40" s="696"/>
      <c r="E40" s="696"/>
      <c r="F40" s="696"/>
      <c r="G40" s="696"/>
      <c r="H40" s="696"/>
      <c r="I40" s="696"/>
      <c r="J40" s="696"/>
      <c r="K40" s="696"/>
      <c r="L40" s="696"/>
      <c r="M40" s="696"/>
      <c r="N40" s="697"/>
      <c r="O40" s="1025">
        <f>利用料算定表!O76</f>
        <v>0</v>
      </c>
      <c r="P40" s="1026"/>
      <c r="Q40" s="1026"/>
      <c r="R40" s="1026"/>
      <c r="S40" s="1026"/>
      <c r="T40" s="1026"/>
      <c r="U40" s="1027"/>
      <c r="V40" s="1031" t="str">
        <f>利用料算定表!V76</f>
        <v>うち消費税（１０％）</v>
      </c>
      <c r="W40" s="1031"/>
      <c r="X40" s="1031"/>
      <c r="Y40" s="1031"/>
      <c r="Z40" s="1031"/>
      <c r="AA40" s="1031"/>
      <c r="AB40" s="1033">
        <f>利用料算定表!AB76</f>
        <v>0</v>
      </c>
      <c r="AC40" s="1033"/>
      <c r="AD40" s="1033"/>
      <c r="AE40" s="1033"/>
      <c r="AF40" s="1033"/>
      <c r="AG40" s="382"/>
      <c r="AH40" s="382"/>
      <c r="AI40" s="382"/>
      <c r="AJ40" s="382"/>
      <c r="AK40" s="383"/>
      <c r="AL40" s="383"/>
      <c r="AM40" s="381"/>
      <c r="AN40" s="276"/>
      <c r="AO40" s="274"/>
    </row>
    <row r="41" spans="1:41" ht="15" customHeight="1" x14ac:dyDescent="0.15">
      <c r="B41" s="698"/>
      <c r="C41" s="699"/>
      <c r="D41" s="699"/>
      <c r="E41" s="699"/>
      <c r="F41" s="699"/>
      <c r="G41" s="699"/>
      <c r="H41" s="699"/>
      <c r="I41" s="699"/>
      <c r="J41" s="699"/>
      <c r="K41" s="699"/>
      <c r="L41" s="699"/>
      <c r="M41" s="699"/>
      <c r="N41" s="700"/>
      <c r="O41" s="1028"/>
      <c r="P41" s="1029"/>
      <c r="Q41" s="1029"/>
      <c r="R41" s="1029"/>
      <c r="S41" s="1029"/>
      <c r="T41" s="1029"/>
      <c r="U41" s="1030"/>
      <c r="V41" s="1032"/>
      <c r="W41" s="1032"/>
      <c r="X41" s="1032"/>
      <c r="Y41" s="1032"/>
      <c r="Z41" s="1032"/>
      <c r="AA41" s="1032"/>
      <c r="AB41" s="1034"/>
      <c r="AC41" s="1034"/>
      <c r="AD41" s="1034"/>
      <c r="AE41" s="1034"/>
      <c r="AF41" s="1034"/>
      <c r="AG41" s="382"/>
      <c r="AH41" s="382"/>
      <c r="AI41" s="382"/>
      <c r="AJ41" s="382"/>
      <c r="AK41" s="383"/>
      <c r="AL41" s="383"/>
      <c r="AM41" s="381"/>
      <c r="AN41" s="276"/>
      <c r="AO41" s="274"/>
    </row>
    <row r="42" spans="1:41" ht="12" customHeight="1" x14ac:dyDescent="0.15">
      <c r="AG42" s="381"/>
      <c r="AH42" s="377"/>
      <c r="AI42" s="380"/>
      <c r="AJ42" s="378"/>
      <c r="AK42" s="379"/>
      <c r="AL42" s="377"/>
      <c r="AM42" s="381"/>
      <c r="AN42" s="276"/>
      <c r="AO42" s="274"/>
    </row>
    <row r="43" spans="1:41" ht="15" customHeight="1" x14ac:dyDescent="0.15">
      <c r="A43" s="3"/>
      <c r="B43" s="8" t="s">
        <v>12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81"/>
      <c r="AH43" s="377"/>
      <c r="AI43" s="380"/>
      <c r="AJ43" s="378"/>
      <c r="AK43" s="379"/>
      <c r="AL43" s="377"/>
      <c r="AM43" s="381"/>
      <c r="AN43" s="276"/>
      <c r="AO43" s="274"/>
    </row>
    <row r="44" spans="1:41" ht="12" customHeight="1" x14ac:dyDescent="0.15">
      <c r="A44" s="3"/>
      <c r="B44" s="986" t="s">
        <v>13</v>
      </c>
      <c r="C44" s="987"/>
      <c r="D44" s="987"/>
      <c r="E44" s="987"/>
      <c r="F44" s="987"/>
      <c r="G44" s="987"/>
      <c r="H44" s="987"/>
      <c r="I44" s="987"/>
      <c r="J44" s="987"/>
      <c r="K44" s="987"/>
      <c r="L44" s="987"/>
      <c r="M44" s="987"/>
      <c r="N44" s="988"/>
      <c r="O44" s="986" t="s">
        <v>14</v>
      </c>
      <c r="P44" s="987"/>
      <c r="Q44" s="987"/>
      <c r="R44" s="987"/>
      <c r="S44" s="987"/>
      <c r="T44" s="987"/>
      <c r="U44" s="992"/>
      <c r="V44" s="993" t="s">
        <v>16</v>
      </c>
      <c r="W44" s="987"/>
      <c r="X44" s="987"/>
      <c r="Y44" s="987"/>
      <c r="Z44" s="987"/>
      <c r="AA44" s="987"/>
      <c r="AB44" s="987"/>
      <c r="AC44" s="987"/>
      <c r="AD44" s="987"/>
      <c r="AE44" s="987"/>
      <c r="AF44" s="992"/>
      <c r="AG44" s="381"/>
      <c r="AH44" s="377"/>
      <c r="AI44" s="380"/>
      <c r="AJ44" s="378"/>
      <c r="AK44" s="379"/>
      <c r="AL44" s="377"/>
      <c r="AM44" s="381"/>
      <c r="AN44" s="276"/>
      <c r="AO44" s="274"/>
    </row>
    <row r="45" spans="1:41" ht="12" customHeight="1" x14ac:dyDescent="0.15">
      <c r="A45" s="3"/>
      <c r="B45" s="994" t="s">
        <v>1039</v>
      </c>
      <c r="C45" s="658" t="str">
        <f>利用料算定表!C81</f>
        <v>台帳登録閲覧システム</v>
      </c>
      <c r="D45" s="658"/>
      <c r="E45" s="658"/>
      <c r="F45" s="658"/>
      <c r="G45" s="658"/>
      <c r="H45" s="658"/>
      <c r="I45" s="658"/>
      <c r="J45" s="658"/>
      <c r="K45" s="658"/>
      <c r="L45" s="658"/>
      <c r="M45" s="658"/>
      <c r="N45" s="659"/>
      <c r="O45" s="958" t="str">
        <f>利用料算定表!O81</f>
        <v>対象外</v>
      </c>
      <c r="P45" s="959"/>
      <c r="Q45" s="959"/>
      <c r="R45" s="959"/>
      <c r="S45" s="959"/>
      <c r="T45" s="959"/>
      <c r="U45" s="960"/>
      <c r="V45" s="964"/>
      <c r="W45" s="965"/>
      <c r="X45" s="965"/>
      <c r="Y45" s="965"/>
      <c r="Z45" s="965"/>
      <c r="AA45" s="965"/>
      <c r="AB45" s="965"/>
      <c r="AC45" s="965"/>
      <c r="AD45" s="965"/>
      <c r="AE45" s="965"/>
      <c r="AF45" s="966"/>
      <c r="AG45" s="381"/>
      <c r="AH45" s="377"/>
      <c r="AI45" s="380"/>
      <c r="AJ45" s="378"/>
      <c r="AK45" s="379"/>
      <c r="AL45" s="377"/>
      <c r="AM45" s="381"/>
      <c r="AN45" s="276"/>
      <c r="AO45" s="274"/>
    </row>
    <row r="46" spans="1:41" ht="12" customHeight="1" x14ac:dyDescent="0.15">
      <c r="A46" s="3"/>
      <c r="B46" s="944"/>
      <c r="C46" s="495"/>
      <c r="D46" s="495"/>
      <c r="E46" s="495"/>
      <c r="F46" s="495"/>
      <c r="G46" s="495"/>
      <c r="H46" s="495"/>
      <c r="I46" s="495"/>
      <c r="J46" s="495"/>
      <c r="K46" s="495"/>
      <c r="L46" s="495"/>
      <c r="M46" s="495"/>
      <c r="N46" s="496"/>
      <c r="O46" s="989"/>
      <c r="P46" s="990"/>
      <c r="Q46" s="990"/>
      <c r="R46" s="990"/>
      <c r="S46" s="990"/>
      <c r="T46" s="990"/>
      <c r="U46" s="991"/>
      <c r="V46" s="946"/>
      <c r="W46" s="947"/>
      <c r="X46" s="947"/>
      <c r="Y46" s="947"/>
      <c r="Z46" s="947"/>
      <c r="AA46" s="947"/>
      <c r="AB46" s="947"/>
      <c r="AC46" s="947"/>
      <c r="AD46" s="947"/>
      <c r="AE46" s="947"/>
      <c r="AF46" s="948"/>
      <c r="AG46" s="381"/>
      <c r="AH46" s="377"/>
      <c r="AI46" s="380"/>
      <c r="AJ46" s="378"/>
      <c r="AK46" s="379"/>
      <c r="AL46" s="377"/>
      <c r="AM46" s="381"/>
      <c r="AN46" s="276"/>
      <c r="AO46" s="274"/>
    </row>
    <row r="47" spans="1:41" ht="12" customHeight="1" x14ac:dyDescent="0.15">
      <c r="A47" s="3"/>
      <c r="B47" s="944" t="s">
        <v>1040</v>
      </c>
      <c r="C47" s="495" t="str">
        <f>利用料算定表!C85</f>
        <v>通知・報告配信システム</v>
      </c>
      <c r="D47" s="495"/>
      <c r="E47" s="495"/>
      <c r="F47" s="495"/>
      <c r="G47" s="495"/>
      <c r="H47" s="495"/>
      <c r="I47" s="495"/>
      <c r="J47" s="495"/>
      <c r="K47" s="495"/>
      <c r="L47" s="495"/>
      <c r="M47" s="495"/>
      <c r="N47" s="496"/>
      <c r="O47" s="989">
        <f>利用料算定表!O85</f>
        <v>0</v>
      </c>
      <c r="P47" s="990"/>
      <c r="Q47" s="990"/>
      <c r="R47" s="990"/>
      <c r="S47" s="990"/>
      <c r="T47" s="990"/>
      <c r="U47" s="991"/>
      <c r="V47" s="946" t="str">
        <f>利用料算定表!V85</f>
        <v>令和6年度までは無償</v>
      </c>
      <c r="W47" s="947"/>
      <c r="X47" s="947"/>
      <c r="Y47" s="947"/>
      <c r="Z47" s="947"/>
      <c r="AA47" s="947"/>
      <c r="AB47" s="947"/>
      <c r="AC47" s="947"/>
      <c r="AD47" s="947"/>
      <c r="AE47" s="947"/>
      <c r="AF47" s="948"/>
      <c r="AG47" s="381"/>
      <c r="AH47" s="377"/>
      <c r="AI47" s="380"/>
      <c r="AJ47" s="378"/>
      <c r="AK47" s="379"/>
      <c r="AL47" s="377"/>
      <c r="AM47" s="381"/>
      <c r="AN47" s="276"/>
      <c r="AO47" s="274"/>
    </row>
    <row r="48" spans="1:41" ht="12" customHeight="1" x14ac:dyDescent="0.15">
      <c r="A48" s="3"/>
      <c r="B48" s="944"/>
      <c r="C48" s="495"/>
      <c r="D48" s="495"/>
      <c r="E48" s="495"/>
      <c r="F48" s="495"/>
      <c r="G48" s="495"/>
      <c r="H48" s="495"/>
      <c r="I48" s="495"/>
      <c r="J48" s="495"/>
      <c r="K48" s="495"/>
      <c r="L48" s="495"/>
      <c r="M48" s="495"/>
      <c r="N48" s="496"/>
      <c r="O48" s="989"/>
      <c r="P48" s="990"/>
      <c r="Q48" s="990"/>
      <c r="R48" s="990"/>
      <c r="S48" s="990"/>
      <c r="T48" s="990"/>
      <c r="U48" s="991"/>
      <c r="V48" s="946"/>
      <c r="W48" s="947"/>
      <c r="X48" s="947"/>
      <c r="Y48" s="947"/>
      <c r="Z48" s="947"/>
      <c r="AA48" s="947"/>
      <c r="AB48" s="947"/>
      <c r="AC48" s="947"/>
      <c r="AD48" s="947"/>
      <c r="AE48" s="947"/>
      <c r="AF48" s="948"/>
      <c r="AG48" s="381"/>
      <c r="AH48" s="377"/>
      <c r="AI48" s="380"/>
      <c r="AJ48" s="378"/>
      <c r="AK48" s="379"/>
      <c r="AL48" s="377"/>
      <c r="AM48" s="381"/>
      <c r="AN48" s="276"/>
      <c r="AO48" s="274"/>
    </row>
    <row r="49" spans="1:43" ht="12" customHeight="1" x14ac:dyDescent="0.15">
      <c r="A49" s="3"/>
      <c r="B49" s="944" t="s">
        <v>26</v>
      </c>
      <c r="C49" s="495" t="str">
        <f>利用料算定表!C87</f>
        <v>建築士・事務所登録閲覧システム
（照会）</v>
      </c>
      <c r="D49" s="495"/>
      <c r="E49" s="495"/>
      <c r="F49" s="495"/>
      <c r="G49" s="495"/>
      <c r="H49" s="495"/>
      <c r="I49" s="495"/>
      <c r="J49" s="495"/>
      <c r="K49" s="495"/>
      <c r="L49" s="495"/>
      <c r="M49" s="495"/>
      <c r="N49" s="496"/>
      <c r="O49" s="989">
        <f>利用料算定表!O87</f>
        <v>0</v>
      </c>
      <c r="P49" s="990"/>
      <c r="Q49" s="990"/>
      <c r="R49" s="990"/>
      <c r="S49" s="990"/>
      <c r="T49" s="990"/>
      <c r="U49" s="991"/>
      <c r="V49" s="946" t="str">
        <f>利用料算定表!V87</f>
        <v/>
      </c>
      <c r="W49" s="947"/>
      <c r="X49" s="947"/>
      <c r="Y49" s="947"/>
      <c r="Z49" s="947"/>
      <c r="AA49" s="947"/>
      <c r="AB49" s="947"/>
      <c r="AC49" s="947"/>
      <c r="AD49" s="947"/>
      <c r="AE49" s="947"/>
      <c r="AF49" s="948"/>
      <c r="AG49" s="381"/>
      <c r="AH49" s="377"/>
      <c r="AI49" s="380"/>
      <c r="AJ49" s="384"/>
      <c r="AK49" s="379"/>
      <c r="AL49" s="377"/>
      <c r="AM49" s="381"/>
      <c r="AN49" s="276"/>
      <c r="AO49" s="274"/>
    </row>
    <row r="50" spans="1:43" ht="12" customHeight="1" x14ac:dyDescent="0.15">
      <c r="A50" s="3"/>
      <c r="B50" s="944"/>
      <c r="C50" s="495"/>
      <c r="D50" s="495"/>
      <c r="E50" s="495"/>
      <c r="F50" s="495"/>
      <c r="G50" s="495"/>
      <c r="H50" s="495"/>
      <c r="I50" s="495"/>
      <c r="J50" s="495"/>
      <c r="K50" s="495"/>
      <c r="L50" s="495"/>
      <c r="M50" s="495"/>
      <c r="N50" s="496"/>
      <c r="O50" s="989"/>
      <c r="P50" s="990"/>
      <c r="Q50" s="990"/>
      <c r="R50" s="990"/>
      <c r="S50" s="990"/>
      <c r="T50" s="990"/>
      <c r="U50" s="991"/>
      <c r="V50" s="946"/>
      <c r="W50" s="947"/>
      <c r="X50" s="947"/>
      <c r="Y50" s="947"/>
      <c r="Z50" s="947"/>
      <c r="AA50" s="947"/>
      <c r="AB50" s="947"/>
      <c r="AC50" s="947"/>
      <c r="AD50" s="947"/>
      <c r="AE50" s="947"/>
      <c r="AF50" s="948"/>
      <c r="AG50" s="381"/>
      <c r="AH50" s="377"/>
      <c r="AI50" s="380"/>
      <c r="AJ50" s="378"/>
      <c r="AK50" s="379"/>
      <c r="AL50" s="377"/>
      <c r="AM50" s="381"/>
      <c r="AN50" s="276"/>
      <c r="AO50" s="274"/>
    </row>
    <row r="51" spans="1:43" ht="12" customHeight="1" x14ac:dyDescent="0.15">
      <c r="A51" s="3"/>
      <c r="B51" s="944" t="s">
        <v>1041</v>
      </c>
      <c r="C51" s="495" t="str">
        <f>利用料算定表!C89</f>
        <v>建築士・事務所登録閲覧システム
（登録）</v>
      </c>
      <c r="D51" s="495"/>
      <c r="E51" s="495"/>
      <c r="F51" s="495"/>
      <c r="G51" s="495"/>
      <c r="H51" s="495"/>
      <c r="I51" s="495"/>
      <c r="J51" s="495"/>
      <c r="K51" s="495"/>
      <c r="L51" s="495"/>
      <c r="M51" s="495"/>
      <c r="N51" s="496"/>
      <c r="O51" s="989" t="str">
        <f>利用料算定表!O89</f>
        <v>対象外</v>
      </c>
      <c r="P51" s="990"/>
      <c r="Q51" s="990"/>
      <c r="R51" s="990"/>
      <c r="S51" s="990"/>
      <c r="T51" s="990"/>
      <c r="U51" s="991"/>
      <c r="V51" s="946" t="str">
        <f>利用料算定表!V89</f>
        <v>都道府県のみ</v>
      </c>
      <c r="W51" s="947"/>
      <c r="X51" s="947"/>
      <c r="Y51" s="947"/>
      <c r="Z51" s="947"/>
      <c r="AA51" s="947"/>
      <c r="AB51" s="947"/>
      <c r="AC51" s="947"/>
      <c r="AD51" s="947"/>
      <c r="AE51" s="947"/>
      <c r="AF51" s="948"/>
      <c r="AG51" s="381"/>
      <c r="AH51" s="377"/>
      <c r="AI51" s="380"/>
      <c r="AJ51" s="378"/>
      <c r="AK51" s="379"/>
      <c r="AL51" s="377"/>
      <c r="AM51" s="381"/>
      <c r="AN51" s="276"/>
      <c r="AO51" s="274"/>
    </row>
    <row r="52" spans="1:43" ht="12" customHeight="1" x14ac:dyDescent="0.15">
      <c r="A52" s="3"/>
      <c r="B52" s="944"/>
      <c r="C52" s="495"/>
      <c r="D52" s="495"/>
      <c r="E52" s="495"/>
      <c r="F52" s="495"/>
      <c r="G52" s="495"/>
      <c r="H52" s="495"/>
      <c r="I52" s="495"/>
      <c r="J52" s="495"/>
      <c r="K52" s="495"/>
      <c r="L52" s="495"/>
      <c r="M52" s="495"/>
      <c r="N52" s="496"/>
      <c r="O52" s="989"/>
      <c r="P52" s="990"/>
      <c r="Q52" s="990"/>
      <c r="R52" s="990"/>
      <c r="S52" s="990"/>
      <c r="T52" s="990"/>
      <c r="U52" s="991"/>
      <c r="V52" s="946"/>
      <c r="W52" s="947"/>
      <c r="X52" s="947"/>
      <c r="Y52" s="947"/>
      <c r="Z52" s="947"/>
      <c r="AA52" s="947"/>
      <c r="AB52" s="947"/>
      <c r="AC52" s="947"/>
      <c r="AD52" s="947"/>
      <c r="AE52" s="947"/>
      <c r="AF52" s="948"/>
      <c r="AG52" s="381"/>
      <c r="AH52" s="377"/>
      <c r="AI52" s="380"/>
      <c r="AJ52" s="378"/>
      <c r="AK52" s="379"/>
      <c r="AL52" s="377"/>
      <c r="AM52" s="381"/>
      <c r="AN52" s="276"/>
      <c r="AO52" s="274"/>
    </row>
    <row r="53" spans="1:43" ht="12" customHeight="1" x14ac:dyDescent="0.15">
      <c r="A53" s="3"/>
      <c r="B53" s="944" t="s">
        <v>1042</v>
      </c>
      <c r="C53" s="495" t="str">
        <f>利用料算定表!C91</f>
        <v>法令・大臣認定データベース</v>
      </c>
      <c r="D53" s="495"/>
      <c r="E53" s="495"/>
      <c r="F53" s="495"/>
      <c r="G53" s="495"/>
      <c r="H53" s="495"/>
      <c r="I53" s="495"/>
      <c r="J53" s="495"/>
      <c r="K53" s="495"/>
      <c r="L53" s="495"/>
      <c r="M53" s="495"/>
      <c r="N53" s="496"/>
      <c r="O53" s="989" t="str">
        <f>利用料算定表!O91</f>
        <v>対象外</v>
      </c>
      <c r="P53" s="990"/>
      <c r="Q53" s="990"/>
      <c r="R53" s="990"/>
      <c r="S53" s="990"/>
      <c r="T53" s="990"/>
      <c r="U53" s="991"/>
      <c r="V53" s="946"/>
      <c r="W53" s="947"/>
      <c r="X53" s="947"/>
      <c r="Y53" s="947"/>
      <c r="Z53" s="947"/>
      <c r="AA53" s="947"/>
      <c r="AB53" s="947"/>
      <c r="AC53" s="947"/>
      <c r="AD53" s="947"/>
      <c r="AE53" s="947"/>
      <c r="AF53" s="948"/>
      <c r="AG53" s="381"/>
      <c r="AH53" s="377"/>
      <c r="AI53" s="380"/>
      <c r="AJ53" s="378"/>
      <c r="AK53" s="379"/>
      <c r="AL53" s="377"/>
      <c r="AM53" s="381"/>
      <c r="AN53" s="276"/>
      <c r="AO53" s="274"/>
    </row>
    <row r="54" spans="1:43" ht="12" customHeight="1" x14ac:dyDescent="0.15">
      <c r="A54" s="3"/>
      <c r="B54" s="944"/>
      <c r="C54" s="495"/>
      <c r="D54" s="495"/>
      <c r="E54" s="495"/>
      <c r="F54" s="495"/>
      <c r="G54" s="495"/>
      <c r="H54" s="495"/>
      <c r="I54" s="495"/>
      <c r="J54" s="495"/>
      <c r="K54" s="495"/>
      <c r="L54" s="495"/>
      <c r="M54" s="495"/>
      <c r="N54" s="496"/>
      <c r="O54" s="989"/>
      <c r="P54" s="990"/>
      <c r="Q54" s="990"/>
      <c r="R54" s="990"/>
      <c r="S54" s="990"/>
      <c r="T54" s="990"/>
      <c r="U54" s="991"/>
      <c r="V54" s="946"/>
      <c r="W54" s="947"/>
      <c r="X54" s="947"/>
      <c r="Y54" s="947"/>
      <c r="Z54" s="947"/>
      <c r="AA54" s="947"/>
      <c r="AB54" s="947"/>
      <c r="AC54" s="947"/>
      <c r="AD54" s="947"/>
      <c r="AE54" s="947"/>
      <c r="AF54" s="948"/>
      <c r="AG54" s="381"/>
      <c r="AH54" s="377"/>
      <c r="AI54" s="380"/>
      <c r="AJ54" s="378"/>
      <c r="AK54" s="379"/>
      <c r="AL54" s="377"/>
      <c r="AM54" s="381"/>
      <c r="AN54" s="276"/>
      <c r="AO54" s="274"/>
    </row>
    <row r="55" spans="1:43" ht="12" customHeight="1" x14ac:dyDescent="0.15">
      <c r="A55" s="3"/>
      <c r="B55" s="945" t="s">
        <v>1098</v>
      </c>
      <c r="C55" s="495" t="str">
        <f>利用料算定表!C93</f>
        <v>建築行政地図情報システム
()</v>
      </c>
      <c r="D55" s="495"/>
      <c r="E55" s="495"/>
      <c r="F55" s="495"/>
      <c r="G55" s="495"/>
      <c r="H55" s="495"/>
      <c r="I55" s="495"/>
      <c r="J55" s="495"/>
      <c r="K55" s="495"/>
      <c r="L55" s="495"/>
      <c r="M55" s="495"/>
      <c r="N55" s="496"/>
      <c r="O55" s="989" t="str">
        <f>利用料算定表!O93</f>
        <v>対象外</v>
      </c>
      <c r="P55" s="990"/>
      <c r="Q55" s="990"/>
      <c r="R55" s="990"/>
      <c r="S55" s="990"/>
      <c r="T55" s="990"/>
      <c r="U55" s="991"/>
      <c r="V55" s="946"/>
      <c r="W55" s="947"/>
      <c r="X55" s="947"/>
      <c r="Y55" s="947"/>
      <c r="Z55" s="947"/>
      <c r="AA55" s="947"/>
      <c r="AB55" s="947"/>
      <c r="AC55" s="947"/>
      <c r="AD55" s="947"/>
      <c r="AE55" s="947"/>
      <c r="AF55" s="948"/>
      <c r="AG55" s="381"/>
      <c r="AH55" s="377"/>
      <c r="AI55" s="380"/>
      <c r="AJ55" s="378"/>
      <c r="AK55" s="379"/>
      <c r="AL55" s="377"/>
      <c r="AM55" s="381"/>
      <c r="AN55" s="276"/>
      <c r="AO55" s="274"/>
    </row>
    <row r="56" spans="1:43" ht="12" customHeight="1" x14ac:dyDescent="0.15">
      <c r="A56" s="3"/>
      <c r="B56" s="944"/>
      <c r="C56" s="495"/>
      <c r="D56" s="495"/>
      <c r="E56" s="495"/>
      <c r="F56" s="495"/>
      <c r="G56" s="495"/>
      <c r="H56" s="495"/>
      <c r="I56" s="495"/>
      <c r="J56" s="495"/>
      <c r="K56" s="495"/>
      <c r="L56" s="495"/>
      <c r="M56" s="495"/>
      <c r="N56" s="496"/>
      <c r="O56" s="989"/>
      <c r="P56" s="990"/>
      <c r="Q56" s="990"/>
      <c r="R56" s="990"/>
      <c r="S56" s="990"/>
      <c r="T56" s="990"/>
      <c r="U56" s="991"/>
      <c r="V56" s="949"/>
      <c r="W56" s="950"/>
      <c r="X56" s="950"/>
      <c r="Y56" s="950"/>
      <c r="Z56" s="950"/>
      <c r="AA56" s="950"/>
      <c r="AB56" s="950"/>
      <c r="AC56" s="950"/>
      <c r="AD56" s="950"/>
      <c r="AE56" s="950"/>
      <c r="AF56" s="951"/>
      <c r="AG56" s="381"/>
      <c r="AH56" s="377"/>
      <c r="AI56" s="380"/>
      <c r="AJ56" s="378"/>
      <c r="AK56" s="379"/>
      <c r="AL56" s="377"/>
      <c r="AM56" s="381"/>
      <c r="AN56" s="276"/>
      <c r="AO56" s="274"/>
    </row>
    <row r="57" spans="1:43" ht="12" customHeight="1" x14ac:dyDescent="0.15">
      <c r="A57" s="3"/>
      <c r="B57" s="952" t="s">
        <v>2</v>
      </c>
      <c r="C57" s="953"/>
      <c r="D57" s="953"/>
      <c r="E57" s="953"/>
      <c r="F57" s="953"/>
      <c r="G57" s="953"/>
      <c r="H57" s="953"/>
      <c r="I57" s="953"/>
      <c r="J57" s="953"/>
      <c r="K57" s="953"/>
      <c r="L57" s="953"/>
      <c r="M57" s="953"/>
      <c r="N57" s="954"/>
      <c r="O57" s="958">
        <f>利用料算定表!O95</f>
        <v>0</v>
      </c>
      <c r="P57" s="959"/>
      <c r="Q57" s="959"/>
      <c r="R57" s="959"/>
      <c r="S57" s="959"/>
      <c r="T57" s="959"/>
      <c r="U57" s="960"/>
      <c r="V57" s="964" t="str">
        <f>利用料算定表!V95</f>
        <v>１２か月分</v>
      </c>
      <c r="W57" s="965"/>
      <c r="X57" s="965"/>
      <c r="Y57" s="965"/>
      <c r="Z57" s="965"/>
      <c r="AA57" s="965"/>
      <c r="AB57" s="965"/>
      <c r="AC57" s="965"/>
      <c r="AD57" s="965"/>
      <c r="AE57" s="965"/>
      <c r="AF57" s="966"/>
      <c r="AG57" s="385"/>
      <c r="AH57" s="386"/>
      <c r="AI57" s="387"/>
      <c r="AJ57" s="388"/>
      <c r="AK57" s="389"/>
      <c r="AL57" s="377"/>
      <c r="AM57" s="390"/>
      <c r="AN57" s="277"/>
      <c r="AO57" s="275"/>
      <c r="AP57" s="108"/>
      <c r="AQ57" s="108"/>
    </row>
    <row r="58" spans="1:43" ht="12" customHeight="1" x14ac:dyDescent="0.15">
      <c r="A58" s="3"/>
      <c r="B58" s="955"/>
      <c r="C58" s="956"/>
      <c r="D58" s="956"/>
      <c r="E58" s="956"/>
      <c r="F58" s="956"/>
      <c r="G58" s="956"/>
      <c r="H58" s="956"/>
      <c r="I58" s="956"/>
      <c r="J58" s="956"/>
      <c r="K58" s="956"/>
      <c r="L58" s="956"/>
      <c r="M58" s="956"/>
      <c r="N58" s="957"/>
      <c r="O58" s="961"/>
      <c r="P58" s="962"/>
      <c r="Q58" s="962"/>
      <c r="R58" s="962"/>
      <c r="S58" s="962"/>
      <c r="T58" s="962"/>
      <c r="U58" s="963"/>
      <c r="V58" s="967"/>
      <c r="W58" s="968"/>
      <c r="X58" s="968"/>
      <c r="Y58" s="968"/>
      <c r="Z58" s="968"/>
      <c r="AA58" s="968"/>
      <c r="AB58" s="968"/>
      <c r="AC58" s="968"/>
      <c r="AD58" s="968"/>
      <c r="AE58" s="968"/>
      <c r="AF58" s="969"/>
      <c r="AG58" s="391"/>
      <c r="AH58" s="386"/>
      <c r="AI58" s="387"/>
      <c r="AJ58" s="388"/>
      <c r="AK58" s="389"/>
      <c r="AL58" s="377"/>
      <c r="AM58" s="381"/>
      <c r="AN58" s="276"/>
      <c r="AO58" s="274"/>
    </row>
    <row r="59" spans="1:43" ht="12" customHeight="1" x14ac:dyDescent="0.15">
      <c r="A59" s="3"/>
      <c r="B59" s="825" t="s">
        <v>1034</v>
      </c>
      <c r="C59" s="1015"/>
      <c r="D59" s="1015"/>
      <c r="E59" s="1015"/>
      <c r="F59" s="1015"/>
      <c r="G59" s="1015"/>
      <c r="H59" s="1015"/>
      <c r="I59" s="1015"/>
      <c r="J59" s="1015"/>
      <c r="K59" s="1015"/>
      <c r="L59" s="1015"/>
      <c r="M59" s="1015"/>
      <c r="N59" s="1016"/>
      <c r="O59" s="958">
        <f>利用料算定表!O97</f>
        <v>0</v>
      </c>
      <c r="P59" s="959"/>
      <c r="Q59" s="959"/>
      <c r="R59" s="959"/>
      <c r="S59" s="959"/>
      <c r="T59" s="959"/>
      <c r="U59" s="960"/>
      <c r="V59" s="964" t="str">
        <f>利用料算定表!V97</f>
        <v>小計（税抜）×12/12　　１円未満切捨</v>
      </c>
      <c r="W59" s="965"/>
      <c r="X59" s="965"/>
      <c r="Y59" s="965"/>
      <c r="Z59" s="965"/>
      <c r="AA59" s="965"/>
      <c r="AB59" s="965"/>
      <c r="AC59" s="965"/>
      <c r="AD59" s="965"/>
      <c r="AE59" s="965"/>
      <c r="AF59" s="966"/>
      <c r="AG59" s="385"/>
      <c r="AH59" s="386"/>
      <c r="AI59" s="387"/>
      <c r="AJ59" s="388"/>
      <c r="AK59" s="389"/>
      <c r="AL59" s="377"/>
      <c r="AM59" s="390"/>
      <c r="AN59" s="277"/>
      <c r="AO59" s="275"/>
      <c r="AP59" s="108"/>
      <c r="AQ59" s="108"/>
    </row>
    <row r="60" spans="1:43" ht="12" customHeight="1" x14ac:dyDescent="0.15">
      <c r="A60" s="3"/>
      <c r="B60" s="1017"/>
      <c r="C60" s="1018"/>
      <c r="D60" s="1018"/>
      <c r="E60" s="1018"/>
      <c r="F60" s="1018"/>
      <c r="G60" s="1018"/>
      <c r="H60" s="1018"/>
      <c r="I60" s="1018"/>
      <c r="J60" s="1018"/>
      <c r="K60" s="1018"/>
      <c r="L60" s="1018"/>
      <c r="M60" s="1018"/>
      <c r="N60" s="1019"/>
      <c r="O60" s="961"/>
      <c r="P60" s="962"/>
      <c r="Q60" s="962"/>
      <c r="R60" s="962"/>
      <c r="S60" s="962"/>
      <c r="T60" s="962"/>
      <c r="U60" s="963"/>
      <c r="V60" s="967"/>
      <c r="W60" s="968"/>
      <c r="X60" s="968"/>
      <c r="Y60" s="968"/>
      <c r="Z60" s="968"/>
      <c r="AA60" s="968"/>
      <c r="AB60" s="968"/>
      <c r="AC60" s="968"/>
      <c r="AD60" s="968"/>
      <c r="AE60" s="968"/>
      <c r="AF60" s="969"/>
      <c r="AG60" s="391"/>
      <c r="AH60" s="386"/>
      <c r="AI60" s="387"/>
      <c r="AJ60" s="388"/>
      <c r="AK60" s="389"/>
      <c r="AL60" s="377"/>
      <c r="AM60" s="381"/>
      <c r="AN60" s="276"/>
      <c r="AO60" s="274"/>
    </row>
    <row r="61" spans="1:43" ht="12" customHeight="1" x14ac:dyDescent="0.15">
      <c r="A61" s="3"/>
      <c r="B61" s="807" t="s">
        <v>1035</v>
      </c>
      <c r="C61" s="1020"/>
      <c r="D61" s="1020"/>
      <c r="E61" s="1020"/>
      <c r="F61" s="1020"/>
      <c r="G61" s="1020"/>
      <c r="H61" s="1020"/>
      <c r="I61" s="1020"/>
      <c r="J61" s="1020"/>
      <c r="K61" s="1020"/>
      <c r="L61" s="1020"/>
      <c r="M61" s="1020"/>
      <c r="N61" s="1021"/>
      <c r="O61" s="958">
        <f>利用料算定表!O99</f>
        <v>0</v>
      </c>
      <c r="P61" s="959"/>
      <c r="Q61" s="959"/>
      <c r="R61" s="959"/>
      <c r="S61" s="959"/>
      <c r="T61" s="959"/>
      <c r="U61" s="960"/>
      <c r="V61" s="964" t="str">
        <f>利用料算定表!V99</f>
        <v>標準月の金額（調整月が発生する場合あり）</v>
      </c>
      <c r="W61" s="965"/>
      <c r="X61" s="965"/>
      <c r="Y61" s="965"/>
      <c r="Z61" s="965"/>
      <c r="AA61" s="965"/>
      <c r="AB61" s="965"/>
      <c r="AC61" s="965"/>
      <c r="AD61" s="965"/>
      <c r="AE61" s="965"/>
      <c r="AF61" s="966"/>
      <c r="AG61" s="391"/>
      <c r="AH61" s="386"/>
      <c r="AI61" s="387"/>
      <c r="AJ61" s="388"/>
      <c r="AK61" s="389"/>
      <c r="AL61" s="377"/>
      <c r="AM61" s="381"/>
      <c r="AN61" s="276"/>
      <c r="AO61" s="274"/>
    </row>
    <row r="62" spans="1:43" ht="12" customHeight="1" x14ac:dyDescent="0.15">
      <c r="A62" s="3"/>
      <c r="B62" s="1022"/>
      <c r="C62" s="1023"/>
      <c r="D62" s="1023"/>
      <c r="E62" s="1023"/>
      <c r="F62" s="1023"/>
      <c r="G62" s="1023"/>
      <c r="H62" s="1023"/>
      <c r="I62" s="1023"/>
      <c r="J62" s="1023"/>
      <c r="K62" s="1023"/>
      <c r="L62" s="1023"/>
      <c r="M62" s="1023"/>
      <c r="N62" s="1024"/>
      <c r="O62" s="961"/>
      <c r="P62" s="962"/>
      <c r="Q62" s="962"/>
      <c r="R62" s="962"/>
      <c r="S62" s="962"/>
      <c r="T62" s="962"/>
      <c r="U62" s="963"/>
      <c r="V62" s="967"/>
      <c r="W62" s="968"/>
      <c r="X62" s="968"/>
      <c r="Y62" s="968"/>
      <c r="Z62" s="968"/>
      <c r="AA62" s="968"/>
      <c r="AB62" s="968"/>
      <c r="AC62" s="968"/>
      <c r="AD62" s="968"/>
      <c r="AE62" s="968"/>
      <c r="AF62" s="969"/>
      <c r="AG62" s="391"/>
      <c r="AH62" s="386"/>
      <c r="AI62" s="387"/>
      <c r="AJ62" s="388"/>
      <c r="AK62" s="389"/>
      <c r="AL62" s="377"/>
      <c r="AM62" s="381"/>
      <c r="AN62" s="276"/>
      <c r="AO62" s="274"/>
    </row>
    <row r="63" spans="1:43" ht="15" customHeight="1" x14ac:dyDescent="0.15">
      <c r="A63" s="3"/>
      <c r="B63" s="404"/>
      <c r="C63" s="404"/>
      <c r="D63" s="404"/>
      <c r="E63" s="404"/>
      <c r="F63" s="404"/>
      <c r="G63" s="404"/>
      <c r="H63" s="404"/>
      <c r="I63" s="404"/>
      <c r="J63" s="404"/>
      <c r="K63" s="404"/>
      <c r="L63" s="404"/>
      <c r="M63" s="404"/>
      <c r="N63" s="404"/>
      <c r="O63" s="13"/>
      <c r="P63" s="13"/>
      <c r="Q63" s="13"/>
      <c r="R63" s="13"/>
      <c r="S63" s="13"/>
      <c r="T63" s="13"/>
      <c r="U63" s="13"/>
      <c r="V63" s="5"/>
      <c r="W63" s="5"/>
      <c r="X63" s="5"/>
      <c r="Y63" s="5"/>
      <c r="Z63" s="5"/>
      <c r="AA63" s="5"/>
      <c r="AB63" s="5"/>
      <c r="AC63" s="5"/>
      <c r="AD63" s="5"/>
      <c r="AE63" s="5"/>
      <c r="AF63" s="5"/>
      <c r="AG63" s="381"/>
      <c r="AH63" s="377"/>
      <c r="AI63" s="380"/>
      <c r="AJ63" s="378"/>
      <c r="AK63" s="379"/>
      <c r="AL63" s="377"/>
      <c r="AM63" s="381"/>
      <c r="AN63" s="276"/>
      <c r="AO63" s="274"/>
    </row>
    <row r="64" spans="1:43" ht="15" customHeight="1" x14ac:dyDescent="0.15">
      <c r="A64" s="3"/>
      <c r="B64" s="404"/>
      <c r="C64" s="404"/>
      <c r="D64" s="404"/>
      <c r="E64" s="404"/>
      <c r="F64" s="404"/>
      <c r="G64" s="404"/>
      <c r="H64" s="404"/>
      <c r="I64" s="404"/>
      <c r="J64" s="404"/>
      <c r="K64" s="404"/>
      <c r="L64" s="404"/>
      <c r="M64" s="404"/>
      <c r="N64" s="404"/>
      <c r="O64" s="13"/>
      <c r="P64" s="13"/>
      <c r="Q64" s="13"/>
      <c r="R64" s="13"/>
      <c r="S64" s="13"/>
      <c r="T64" s="13"/>
      <c r="U64" s="13"/>
      <c r="V64" s="5"/>
      <c r="W64" s="5"/>
      <c r="X64" s="5"/>
      <c r="Y64" s="5"/>
      <c r="Z64" s="5"/>
      <c r="AA64" s="5"/>
      <c r="AB64" s="5"/>
      <c r="AC64" s="5"/>
      <c r="AD64" s="5"/>
      <c r="AE64" s="5"/>
      <c r="AF64" s="5"/>
      <c r="AG64" s="381"/>
      <c r="AH64" s="377"/>
      <c r="AI64" s="380"/>
      <c r="AJ64" s="378"/>
      <c r="AK64" s="379"/>
      <c r="AL64" s="377"/>
      <c r="AM64" s="381"/>
      <c r="AN64" s="276"/>
      <c r="AO64" s="274"/>
    </row>
    <row r="65" spans="1:41" ht="15" customHeight="1" x14ac:dyDescent="0.15">
      <c r="A65" s="3"/>
      <c r="B65" s="8" t="s">
        <v>17</v>
      </c>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81"/>
      <c r="AH65" s="377"/>
      <c r="AI65" s="380"/>
      <c r="AJ65" s="378"/>
      <c r="AK65" s="379"/>
      <c r="AL65" s="377"/>
      <c r="AM65" s="381"/>
      <c r="AN65" s="276"/>
      <c r="AO65" s="274"/>
    </row>
    <row r="66" spans="1:41" ht="15" customHeight="1" x14ac:dyDescent="0.15">
      <c r="A66" s="3"/>
      <c r="B66" s="970"/>
      <c r="C66" s="971"/>
      <c r="D66" s="971"/>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2"/>
      <c r="AG66" s="381"/>
      <c r="AH66" s="377"/>
      <c r="AI66" s="380"/>
      <c r="AJ66" s="378"/>
      <c r="AK66" s="379"/>
      <c r="AL66" s="377"/>
      <c r="AM66" s="381"/>
      <c r="AN66" s="276"/>
      <c r="AO66" s="274"/>
    </row>
    <row r="67" spans="1:41" ht="15" customHeight="1" x14ac:dyDescent="0.15">
      <c r="A67" s="3"/>
      <c r="B67" s="973" t="s">
        <v>1048</v>
      </c>
      <c r="C67" s="974"/>
      <c r="D67" s="974"/>
      <c r="E67" s="974"/>
      <c r="F67" s="974"/>
      <c r="G67" s="974"/>
      <c r="H67" s="974"/>
      <c r="I67" s="974"/>
      <c r="J67" s="974"/>
      <c r="K67" s="974"/>
      <c r="L67" s="974"/>
      <c r="M67" s="974"/>
      <c r="N67" s="974"/>
      <c r="O67" s="974"/>
      <c r="P67" s="974"/>
      <c r="Q67" s="974"/>
      <c r="R67" s="974"/>
      <c r="S67" s="974"/>
      <c r="T67" s="974"/>
      <c r="U67" s="974"/>
      <c r="V67" s="974"/>
      <c r="W67" s="974"/>
      <c r="X67" s="974"/>
      <c r="Y67" s="974"/>
      <c r="Z67" s="974"/>
      <c r="AA67" s="974"/>
      <c r="AB67" s="974"/>
      <c r="AC67" s="974"/>
      <c r="AD67" s="974"/>
      <c r="AE67" s="974"/>
      <c r="AF67" s="975"/>
      <c r="AG67" s="381"/>
      <c r="AH67" s="377"/>
      <c r="AI67" s="380"/>
      <c r="AJ67" s="378"/>
      <c r="AK67" s="379"/>
      <c r="AL67" s="377"/>
      <c r="AM67" s="381"/>
      <c r="AN67" s="276"/>
      <c r="AO67" s="274"/>
    </row>
    <row r="68" spans="1:41" ht="15" customHeight="1" x14ac:dyDescent="0.15">
      <c r="A68" s="3"/>
      <c r="B68" s="973" t="s">
        <v>21</v>
      </c>
      <c r="C68" s="974"/>
      <c r="D68" s="974"/>
      <c r="E68" s="974"/>
      <c r="F68" s="974"/>
      <c r="G68" s="974"/>
      <c r="H68" s="974"/>
      <c r="I68" s="974"/>
      <c r="J68" s="974"/>
      <c r="K68" s="974"/>
      <c r="L68" s="974"/>
      <c r="M68" s="974"/>
      <c r="N68" s="974"/>
      <c r="O68" s="974"/>
      <c r="P68" s="974"/>
      <c r="Q68" s="974"/>
      <c r="R68" s="974"/>
      <c r="S68" s="974"/>
      <c r="T68" s="974"/>
      <c r="U68" s="974"/>
      <c r="V68" s="974"/>
      <c r="W68" s="974"/>
      <c r="X68" s="974"/>
      <c r="Y68" s="974"/>
      <c r="Z68" s="974"/>
      <c r="AA68" s="974"/>
      <c r="AB68" s="974"/>
      <c r="AC68" s="974"/>
      <c r="AD68" s="974"/>
      <c r="AE68" s="974"/>
      <c r="AF68" s="975"/>
      <c r="AG68" s="381"/>
      <c r="AH68" s="377"/>
      <c r="AI68" s="380"/>
      <c r="AJ68" s="378"/>
      <c r="AK68" s="379"/>
      <c r="AL68" s="377"/>
      <c r="AM68" s="381"/>
      <c r="AN68" s="276"/>
      <c r="AO68" s="274"/>
    </row>
    <row r="69" spans="1:41" ht="15" customHeight="1" x14ac:dyDescent="0.15">
      <c r="A69" s="3"/>
      <c r="B69" s="973" t="s">
        <v>22</v>
      </c>
      <c r="C69" s="974"/>
      <c r="D69" s="974"/>
      <c r="E69" s="974"/>
      <c r="F69" s="974"/>
      <c r="G69" s="974"/>
      <c r="H69" s="974"/>
      <c r="I69" s="974"/>
      <c r="J69" s="974"/>
      <c r="K69" s="974"/>
      <c r="L69" s="974"/>
      <c r="M69" s="974"/>
      <c r="N69" s="974"/>
      <c r="O69" s="974"/>
      <c r="P69" s="974"/>
      <c r="Q69" s="974"/>
      <c r="R69" s="974"/>
      <c r="S69" s="974"/>
      <c r="T69" s="974"/>
      <c r="U69" s="974"/>
      <c r="V69" s="974"/>
      <c r="W69" s="974"/>
      <c r="X69" s="974"/>
      <c r="Y69" s="974"/>
      <c r="Z69" s="974"/>
      <c r="AA69" s="974"/>
      <c r="AB69" s="974"/>
      <c r="AC69" s="974"/>
      <c r="AD69" s="974"/>
      <c r="AE69" s="974"/>
      <c r="AF69" s="975"/>
      <c r="AG69" s="381"/>
      <c r="AH69" s="377"/>
      <c r="AI69" s="380"/>
      <c r="AJ69" s="378"/>
      <c r="AK69" s="379"/>
      <c r="AL69" s="377"/>
      <c r="AM69" s="381"/>
      <c r="AN69" s="276"/>
      <c r="AO69" s="274"/>
    </row>
    <row r="70" spans="1:41" ht="15" customHeight="1" x14ac:dyDescent="0.15">
      <c r="A70" s="3"/>
      <c r="B70" s="973" t="s">
        <v>23</v>
      </c>
      <c r="C70" s="974"/>
      <c r="D70" s="974"/>
      <c r="E70" s="974"/>
      <c r="F70" s="974"/>
      <c r="G70" s="974"/>
      <c r="H70" s="974"/>
      <c r="I70" s="974"/>
      <c r="J70" s="974"/>
      <c r="K70" s="974"/>
      <c r="L70" s="974"/>
      <c r="M70" s="974"/>
      <c r="N70" s="974"/>
      <c r="O70" s="974"/>
      <c r="P70" s="974"/>
      <c r="Q70" s="974"/>
      <c r="R70" s="974"/>
      <c r="S70" s="974"/>
      <c r="T70" s="974"/>
      <c r="U70" s="974"/>
      <c r="V70" s="974"/>
      <c r="W70" s="974"/>
      <c r="X70" s="974"/>
      <c r="Y70" s="974"/>
      <c r="Z70" s="974"/>
      <c r="AA70" s="974"/>
      <c r="AB70" s="974"/>
      <c r="AC70" s="974"/>
      <c r="AD70" s="974"/>
      <c r="AE70" s="974"/>
      <c r="AF70" s="975"/>
      <c r="AG70" s="381"/>
      <c r="AH70" s="377"/>
      <c r="AI70" s="380"/>
      <c r="AJ70" s="378"/>
      <c r="AK70" s="379"/>
      <c r="AL70" s="377"/>
      <c r="AM70" s="381"/>
      <c r="AN70" s="276"/>
      <c r="AO70" s="274"/>
    </row>
    <row r="71" spans="1:41" ht="15" customHeight="1" x14ac:dyDescent="0.15">
      <c r="A71" s="3"/>
      <c r="B71" s="973" t="s">
        <v>55</v>
      </c>
      <c r="C71" s="974"/>
      <c r="D71" s="974"/>
      <c r="E71" s="974"/>
      <c r="F71" s="974"/>
      <c r="G71" s="974"/>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5"/>
      <c r="AG71" s="381"/>
      <c r="AH71" s="377"/>
      <c r="AI71" s="380"/>
      <c r="AJ71" s="378"/>
      <c r="AK71" s="379"/>
      <c r="AL71" s="377"/>
      <c r="AM71" s="381"/>
      <c r="AN71" s="276"/>
      <c r="AO71" s="274"/>
    </row>
    <row r="72" spans="1:41" ht="15" customHeight="1" x14ac:dyDescent="0.15">
      <c r="A72" s="3"/>
      <c r="B72" s="973" t="s">
        <v>1104</v>
      </c>
      <c r="C72" s="974"/>
      <c r="D72" s="974"/>
      <c r="E72" s="974"/>
      <c r="F72" s="974"/>
      <c r="G72" s="974"/>
      <c r="H72" s="974"/>
      <c r="I72" s="974"/>
      <c r="J72" s="974"/>
      <c r="K72" s="974"/>
      <c r="L72" s="974"/>
      <c r="M72" s="974"/>
      <c r="N72" s="974"/>
      <c r="O72" s="974"/>
      <c r="P72" s="974"/>
      <c r="Q72" s="974"/>
      <c r="R72" s="974"/>
      <c r="S72" s="974"/>
      <c r="T72" s="974"/>
      <c r="U72" s="974"/>
      <c r="V72" s="974"/>
      <c r="W72" s="974"/>
      <c r="X72" s="974"/>
      <c r="Y72" s="974"/>
      <c r="Z72" s="974"/>
      <c r="AA72" s="974"/>
      <c r="AB72" s="974"/>
      <c r="AC72" s="974"/>
      <c r="AD72" s="974"/>
      <c r="AE72" s="974"/>
      <c r="AF72" s="975"/>
      <c r="AG72" s="381"/>
      <c r="AH72" s="377"/>
      <c r="AI72" s="380"/>
      <c r="AJ72" s="378"/>
      <c r="AK72" s="379"/>
      <c r="AL72" s="377"/>
      <c r="AM72" s="381"/>
      <c r="AN72" s="276"/>
      <c r="AO72" s="274"/>
    </row>
    <row r="73" spans="1:41" ht="15" customHeight="1" x14ac:dyDescent="0.15">
      <c r="A73" s="3"/>
      <c r="B73" s="405"/>
      <c r="C73" s="406"/>
      <c r="D73" s="406"/>
      <c r="E73" s="406"/>
      <c r="F73" s="406"/>
      <c r="G73" s="406"/>
      <c r="H73" s="406"/>
      <c r="I73" s="406"/>
      <c r="J73" s="406"/>
      <c r="K73" s="406"/>
      <c r="L73" s="406"/>
      <c r="M73" s="406"/>
      <c r="N73" s="406"/>
      <c r="O73" s="406"/>
      <c r="P73" s="406"/>
      <c r="Q73" s="976" t="s">
        <v>18</v>
      </c>
      <c r="R73" s="976"/>
      <c r="S73" s="976"/>
      <c r="T73" s="976"/>
      <c r="U73" s="976"/>
      <c r="V73" s="976"/>
      <c r="W73" s="976"/>
      <c r="X73" s="976"/>
      <c r="Y73" s="976"/>
      <c r="Z73" s="976"/>
      <c r="AA73" s="976"/>
      <c r="AB73" s="976"/>
      <c r="AC73" s="976"/>
      <c r="AD73" s="976"/>
      <c r="AE73" s="976"/>
      <c r="AF73" s="977"/>
      <c r="AG73" s="381"/>
      <c r="AH73" s="377"/>
      <c r="AI73" s="380"/>
      <c r="AJ73" s="378"/>
      <c r="AK73" s="379"/>
      <c r="AL73" s="377"/>
      <c r="AM73" s="381"/>
      <c r="AN73" s="276"/>
      <c r="AO73" s="274"/>
    </row>
    <row r="74" spans="1:41" ht="15" customHeight="1" x14ac:dyDescent="0.15">
      <c r="A74" s="3"/>
      <c r="B74" s="407"/>
      <c r="C74" s="408"/>
      <c r="D74" s="408"/>
      <c r="E74" s="408"/>
      <c r="F74" s="408"/>
      <c r="G74" s="408"/>
      <c r="H74" s="408"/>
      <c r="I74" s="408"/>
      <c r="J74" s="408"/>
      <c r="K74" s="408"/>
      <c r="L74" s="408"/>
      <c r="M74" s="408"/>
      <c r="N74" s="408"/>
      <c r="O74" s="408"/>
      <c r="P74" s="408"/>
      <c r="Q74" s="976" t="s">
        <v>177</v>
      </c>
      <c r="R74" s="976"/>
      <c r="S74" s="976"/>
      <c r="T74" s="976"/>
      <c r="U74" s="976"/>
      <c r="V74" s="976"/>
      <c r="W74" s="976"/>
      <c r="X74" s="976"/>
      <c r="Y74" s="976"/>
      <c r="Z74" s="976"/>
      <c r="AA74" s="976"/>
      <c r="AB74" s="976"/>
      <c r="AC74" s="976"/>
      <c r="AD74" s="976"/>
      <c r="AE74" s="976"/>
      <c r="AF74" s="977"/>
      <c r="AG74" s="381"/>
      <c r="AH74" s="377"/>
      <c r="AI74" s="380"/>
      <c r="AJ74" s="378"/>
      <c r="AK74" s="379"/>
      <c r="AL74" s="377"/>
      <c r="AM74" s="381"/>
      <c r="AN74" s="276"/>
      <c r="AO74" s="274"/>
    </row>
    <row r="75" spans="1:41" ht="15" customHeight="1" x14ac:dyDescent="0.15">
      <c r="A75" s="3"/>
      <c r="B75" s="409"/>
      <c r="C75" s="403"/>
      <c r="D75" s="403"/>
      <c r="E75" s="403"/>
      <c r="F75" s="403"/>
      <c r="G75" s="403"/>
      <c r="H75" s="403"/>
      <c r="I75" s="403"/>
      <c r="J75" s="403"/>
      <c r="K75" s="403"/>
      <c r="L75" s="403"/>
      <c r="M75" s="403"/>
      <c r="N75" s="403"/>
      <c r="O75" s="403"/>
      <c r="P75" s="403"/>
      <c r="Q75" s="1012" t="s">
        <v>1043</v>
      </c>
      <c r="R75" s="1012"/>
      <c r="S75" s="1012"/>
      <c r="T75" s="1012"/>
      <c r="U75" s="1012"/>
      <c r="V75" s="1012"/>
      <c r="W75" s="1012"/>
      <c r="X75" s="1012"/>
      <c r="Y75" s="1012"/>
      <c r="Z75" s="1012"/>
      <c r="AA75" s="1012"/>
      <c r="AB75" s="1012"/>
      <c r="AC75" s="1012"/>
      <c r="AD75" s="1012"/>
      <c r="AE75" s="1012"/>
      <c r="AF75" s="1013"/>
      <c r="AG75" s="381"/>
      <c r="AH75" s="377"/>
      <c r="AI75" s="380"/>
      <c r="AJ75" s="378"/>
      <c r="AK75" s="379"/>
      <c r="AL75" s="377"/>
      <c r="AM75" s="381"/>
      <c r="AN75" s="276"/>
      <c r="AO75" s="274"/>
    </row>
    <row r="76" spans="1:41" ht="5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41" ht="15" customHeight="1" x14ac:dyDescent="0.15">
      <c r="A77" s="3"/>
      <c r="B77" s="3" t="str">
        <f>利用料算定表!B115</f>
        <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41" ht="1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41" ht="15" customHeight="1" x14ac:dyDescent="0.15">
      <c r="B79" s="553" t="str">
        <f>利用料算定表!B117</f>
        <v>【明細】</v>
      </c>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row>
    <row r="80" spans="1:41" ht="15" customHeight="1" x14ac:dyDescent="0.15">
      <c r="B80" s="553"/>
      <c r="C80" s="553"/>
      <c r="D80" s="553"/>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row>
    <row r="81" spans="1:36" ht="15" customHeight="1" x14ac:dyDescent="0.15">
      <c r="A81" s="3"/>
      <c r="B81" s="8"/>
      <c r="C81" s="3"/>
      <c r="D81" s="3"/>
      <c r="E81" s="3"/>
      <c r="F81" s="4"/>
      <c r="G81" s="15"/>
      <c r="H81" s="3"/>
      <c r="I81" s="3"/>
      <c r="J81" s="3"/>
      <c r="K81" s="3"/>
      <c r="L81" s="3"/>
      <c r="M81" s="3"/>
      <c r="N81" s="3"/>
      <c r="O81" s="3"/>
      <c r="P81" s="17"/>
      <c r="Q81" s="17"/>
      <c r="R81" s="17"/>
      <c r="S81" s="3"/>
      <c r="T81" s="3"/>
      <c r="U81" s="3"/>
      <c r="V81" s="3"/>
      <c r="W81" s="900" t="str">
        <f>利用料算定表!W119</f>
        <v>※金額はすべて税抜を示す</v>
      </c>
      <c r="X81" s="900"/>
      <c r="Y81" s="900"/>
      <c r="Z81" s="900"/>
      <c r="AA81" s="900"/>
      <c r="AB81" s="900"/>
      <c r="AC81" s="900"/>
      <c r="AD81" s="900"/>
      <c r="AE81" s="900"/>
      <c r="AF81" s="900"/>
    </row>
    <row r="82" spans="1:36" ht="15" customHeight="1" x14ac:dyDescent="0.15">
      <c r="A82" s="161"/>
      <c r="B82" s="978" t="str">
        <f>利用料算定表!B120</f>
        <v>サブシステム</v>
      </c>
      <c r="C82" s="979"/>
      <c r="D82" s="979"/>
      <c r="E82" s="980"/>
      <c r="F82" s="1014" t="str">
        <f>利用料算定表!F120</f>
        <v>対
象</v>
      </c>
      <c r="G82" s="1064" t="str">
        <f>利用料算定表!G120</f>
        <v>摘　　要</v>
      </c>
      <c r="H82" s="1064"/>
      <c r="I82" s="1064"/>
      <c r="J82" s="1064"/>
      <c r="K82" s="1064"/>
      <c r="L82" s="1064"/>
      <c r="M82" s="1065"/>
      <c r="N82" s="792" t="str">
        <f>利用料算定表!N120</f>
        <v>単価
（円）</v>
      </c>
      <c r="O82" s="793"/>
      <c r="P82" s="851" t="str">
        <f>利用料算定表!P120</f>
        <v>件数（※）</v>
      </c>
      <c r="Q82" s="851"/>
      <c r="R82" s="851"/>
      <c r="S82" s="792" t="str">
        <f>利用料算定表!S120</f>
        <v>数量
（補正値）</v>
      </c>
      <c r="T82" s="792"/>
      <c r="U82" s="898"/>
      <c r="V82" s="855" t="str">
        <f>利用料算定表!V120</f>
        <v>金　額
（円）</v>
      </c>
      <c r="W82" s="792"/>
      <c r="X82" s="792"/>
      <c r="Y82" s="856"/>
      <c r="Z82" s="837" t="str">
        <f>利用料算定表!Z120</f>
        <v>備　　考</v>
      </c>
      <c r="AA82" s="793"/>
      <c r="AB82" s="793"/>
      <c r="AC82" s="793"/>
      <c r="AD82" s="793"/>
      <c r="AE82" s="793"/>
      <c r="AF82" s="838"/>
    </row>
    <row r="83" spans="1:36" ht="15" customHeight="1" thickBot="1" x14ac:dyDescent="0.2">
      <c r="A83" s="161"/>
      <c r="B83" s="863"/>
      <c r="C83" s="864"/>
      <c r="D83" s="864"/>
      <c r="E83" s="865"/>
      <c r="F83" s="791"/>
      <c r="G83" s="896"/>
      <c r="H83" s="896"/>
      <c r="I83" s="896"/>
      <c r="J83" s="896"/>
      <c r="K83" s="896"/>
      <c r="L83" s="896"/>
      <c r="M83" s="897"/>
      <c r="N83" s="794"/>
      <c r="O83" s="794"/>
      <c r="P83" s="852"/>
      <c r="Q83" s="852"/>
      <c r="R83" s="852"/>
      <c r="S83" s="858"/>
      <c r="T83" s="858"/>
      <c r="U83" s="899"/>
      <c r="V83" s="857"/>
      <c r="W83" s="858"/>
      <c r="X83" s="858"/>
      <c r="Y83" s="859"/>
      <c r="Z83" s="839"/>
      <c r="AA83" s="794"/>
      <c r="AB83" s="794"/>
      <c r="AC83" s="794"/>
      <c r="AD83" s="794"/>
      <c r="AE83" s="794"/>
      <c r="AF83" s="840"/>
    </row>
    <row r="84" spans="1:36" ht="15" customHeight="1" thickTop="1" x14ac:dyDescent="0.15">
      <c r="A84" s="749"/>
      <c r="B84" s="750" t="str">
        <f>利用料算定表!B122</f>
        <v>Ａ：台帳Ｓ</v>
      </c>
      <c r="C84" s="751"/>
      <c r="D84" s="751"/>
      <c r="E84" s="752"/>
      <c r="F84" s="759" t="str">
        <f>利用料算定表!F122</f>
        <v>×</v>
      </c>
      <c r="G84" s="19" t="s">
        <v>778</v>
      </c>
      <c r="H84" s="798" t="s">
        <v>30</v>
      </c>
      <c r="I84" s="799"/>
      <c r="J84" s="800"/>
      <c r="K84" s="765" t="s">
        <v>170</v>
      </c>
      <c r="L84" s="765"/>
      <c r="M84" s="765"/>
      <c r="N84" s="766"/>
      <c r="O84" s="768"/>
      <c r="P84" s="766"/>
      <c r="Q84" s="767"/>
      <c r="R84" s="768"/>
      <c r="S84" s="766"/>
      <c r="T84" s="767"/>
      <c r="U84" s="769"/>
      <c r="V84" s="841" t="str">
        <f>利用料算定表!V122</f>
        <v>対象外</v>
      </c>
      <c r="W84" s="842"/>
      <c r="X84" s="842"/>
      <c r="Y84" s="843"/>
      <c r="Z84" s="844" t="str">
        <f>利用料算定表!Z122</f>
        <v/>
      </c>
      <c r="AA84" s="845"/>
      <c r="AB84" s="845"/>
      <c r="AC84" s="845"/>
      <c r="AD84" s="845"/>
      <c r="AE84" s="845"/>
      <c r="AF84" s="846"/>
    </row>
    <row r="85" spans="1:36" ht="15" customHeight="1" x14ac:dyDescent="0.15">
      <c r="A85" s="749"/>
      <c r="B85" s="753"/>
      <c r="C85" s="754"/>
      <c r="D85" s="754"/>
      <c r="E85" s="755"/>
      <c r="F85" s="760"/>
      <c r="G85" s="20" t="s">
        <v>779</v>
      </c>
      <c r="H85" s="798"/>
      <c r="I85" s="799"/>
      <c r="J85" s="800"/>
      <c r="K85" s="765" t="s">
        <v>172</v>
      </c>
      <c r="L85" s="765"/>
      <c r="M85" s="765"/>
      <c r="N85" s="905"/>
      <c r="O85" s="905"/>
      <c r="P85" s="850">
        <f>利用料算定表!P123</f>
        <v>0</v>
      </c>
      <c r="Q85" s="850"/>
      <c r="R85" s="850"/>
      <c r="S85" s="866"/>
      <c r="T85" s="866"/>
      <c r="U85" s="867"/>
      <c r="V85" s="847" t="str">
        <f>利用料算定表!V123</f>
        <v>対象外</v>
      </c>
      <c r="W85" s="848"/>
      <c r="X85" s="848"/>
      <c r="Y85" s="849"/>
      <c r="Z85" s="795" t="str">
        <f>利用料算定表!Z123</f>
        <v>行政区分＝</v>
      </c>
      <c r="AA85" s="796"/>
      <c r="AB85" s="796"/>
      <c r="AC85" s="796"/>
      <c r="AD85" s="796"/>
      <c r="AE85" s="796"/>
      <c r="AF85" s="797"/>
    </row>
    <row r="86" spans="1:36" ht="15" customHeight="1" x14ac:dyDescent="0.15">
      <c r="A86" s="749"/>
      <c r="B86" s="753"/>
      <c r="C86" s="754"/>
      <c r="D86" s="754"/>
      <c r="E86" s="755"/>
      <c r="F86" s="760"/>
      <c r="G86" s="20" t="s">
        <v>780</v>
      </c>
      <c r="H86" s="582" t="s">
        <v>31</v>
      </c>
      <c r="I86" s="583"/>
      <c r="J86" s="583"/>
      <c r="K86" s="526"/>
      <c r="L86" s="526"/>
      <c r="M86" s="527"/>
      <c r="N86" s="599">
        <f>利用料算定表!N124</f>
        <v>1100</v>
      </c>
      <c r="O86" s="600"/>
      <c r="P86" s="850">
        <f>利用料算定表!P124</f>
        <v>0</v>
      </c>
      <c r="Q86" s="850"/>
      <c r="R86" s="850"/>
      <c r="S86" s="850">
        <f>利用料算定表!S124</f>
        <v>0</v>
      </c>
      <c r="T86" s="850"/>
      <c r="U86" s="901"/>
      <c r="V86" s="902" t="str">
        <f>利用料算定表!V124</f>
        <v>対象外</v>
      </c>
      <c r="W86" s="903"/>
      <c r="X86" s="903"/>
      <c r="Y86" s="904"/>
      <c r="Z86" s="873" t="str">
        <f>利用料算定表!Z124</f>
        <v xml:space="preserve">    件数区分＝</v>
      </c>
      <c r="AA86" s="874"/>
      <c r="AB86" s="874"/>
      <c r="AC86" s="874"/>
      <c r="AD86" s="874"/>
      <c r="AE86" s="874"/>
      <c r="AF86" s="875"/>
    </row>
    <row r="87" spans="1:36" ht="30" customHeight="1" x14ac:dyDescent="0.15">
      <c r="A87" s="749"/>
      <c r="B87" s="753"/>
      <c r="C87" s="754"/>
      <c r="D87" s="754"/>
      <c r="E87" s="755"/>
      <c r="F87" s="760"/>
      <c r="G87" s="55" t="s">
        <v>781</v>
      </c>
      <c r="H87" s="524" t="s">
        <v>51</v>
      </c>
      <c r="I87" s="525"/>
      <c r="J87" s="525"/>
      <c r="K87" s="525"/>
      <c r="L87" s="525"/>
      <c r="M87" s="525"/>
      <c r="N87" s="525"/>
      <c r="O87" s="525"/>
      <c r="P87" s="525"/>
      <c r="Q87" s="525"/>
      <c r="R87" s="525"/>
      <c r="S87" s="525"/>
      <c r="T87" s="525"/>
      <c r="U87" s="525"/>
      <c r="V87" s="518" t="str">
        <f>利用料算定表!V125</f>
        <v>対象外</v>
      </c>
      <c r="W87" s="519"/>
      <c r="X87" s="519"/>
      <c r="Y87" s="520"/>
      <c r="Z87" s="756"/>
      <c r="AA87" s="757"/>
      <c r="AB87" s="757"/>
      <c r="AC87" s="757"/>
      <c r="AD87" s="757"/>
      <c r="AE87" s="757"/>
      <c r="AF87" s="758"/>
    </row>
    <row r="88" spans="1:36" ht="15" customHeight="1" x14ac:dyDescent="0.15">
      <c r="A88" s="749"/>
      <c r="B88" s="1035" t="str">
        <f>利用料算定表!B126</f>
        <v>Ｂ：配信Ｓ</v>
      </c>
      <c r="C88" s="1036"/>
      <c r="D88" s="1036"/>
      <c r="E88" s="1037"/>
      <c r="F88" s="1038" t="str">
        <f>利用料算定表!F126</f>
        <v>○</v>
      </c>
      <c r="G88" s="31" t="s">
        <v>782</v>
      </c>
      <c r="H88" s="579" t="s">
        <v>31</v>
      </c>
      <c r="I88" s="580"/>
      <c r="J88" s="580"/>
      <c r="K88" s="868"/>
      <c r="L88" s="868"/>
      <c r="M88" s="869"/>
      <c r="N88" s="597">
        <f>利用料算定表!N126</f>
        <v>20</v>
      </c>
      <c r="O88" s="598"/>
      <c r="P88" s="909">
        <f>利用料算定表!P126</f>
        <v>0</v>
      </c>
      <c r="Q88" s="909"/>
      <c r="R88" s="909"/>
      <c r="S88" s="906">
        <f>利用料算定表!S126</f>
        <v>0</v>
      </c>
      <c r="T88" s="907"/>
      <c r="U88" s="908"/>
      <c r="V88" s="521">
        <f>利用料算定表!V126</f>
        <v>0</v>
      </c>
      <c r="W88" s="522"/>
      <c r="X88" s="522"/>
      <c r="Y88" s="523"/>
      <c r="Z88" s="1035" t="str">
        <f>利用料算定表!Z126</f>
        <v>指定機関用単価</v>
      </c>
      <c r="AA88" s="1036"/>
      <c r="AB88" s="1036"/>
      <c r="AC88" s="1036"/>
      <c r="AD88" s="1036"/>
      <c r="AE88" s="1036"/>
      <c r="AF88" s="1037"/>
    </row>
    <row r="89" spans="1:36" ht="30" customHeight="1" x14ac:dyDescent="0.15">
      <c r="A89" s="749"/>
      <c r="B89" s="756"/>
      <c r="C89" s="757"/>
      <c r="D89" s="757"/>
      <c r="E89" s="758"/>
      <c r="F89" s="574"/>
      <c r="G89" s="32" t="s">
        <v>783</v>
      </c>
      <c r="H89" s="513" t="s">
        <v>51</v>
      </c>
      <c r="I89" s="514"/>
      <c r="J89" s="514"/>
      <c r="K89" s="514"/>
      <c r="L89" s="514"/>
      <c r="M89" s="514"/>
      <c r="N89" s="514"/>
      <c r="O89" s="514"/>
      <c r="P89" s="514"/>
      <c r="Q89" s="514"/>
      <c r="R89" s="514"/>
      <c r="S89" s="514"/>
      <c r="T89" s="514"/>
      <c r="U89" s="514"/>
      <c r="V89" s="1061">
        <f>利用料算定表!V127</f>
        <v>0</v>
      </c>
      <c r="W89" s="1062"/>
      <c r="X89" s="1062"/>
      <c r="Y89" s="1063"/>
      <c r="Z89" s="1054" t="str">
        <f>利用料算定表!Z127</f>
        <v>令和6年度までは無償</v>
      </c>
      <c r="AA89" s="1055"/>
      <c r="AB89" s="1055"/>
      <c r="AC89" s="1055"/>
      <c r="AD89" s="1055"/>
      <c r="AE89" s="1055"/>
      <c r="AF89" s="1056"/>
    </row>
    <row r="90" spans="1:36" ht="13.5" customHeight="1" x14ac:dyDescent="0.15">
      <c r="A90" s="749"/>
      <c r="B90" s="564" t="str">
        <f>利用料算定表!B128</f>
        <v>Ｃ：建築士Ｓ
　　（照会）</v>
      </c>
      <c r="C90" s="565"/>
      <c r="D90" s="565"/>
      <c r="E90" s="566"/>
      <c r="F90" s="573" t="str">
        <f>利用料算定表!F128</f>
        <v>○</v>
      </c>
      <c r="G90" s="31" t="s">
        <v>911</v>
      </c>
      <c r="H90" s="579" t="s">
        <v>31</v>
      </c>
      <c r="I90" s="580"/>
      <c r="J90" s="581"/>
      <c r="K90" s="579" t="s">
        <v>52</v>
      </c>
      <c r="L90" s="580"/>
      <c r="M90" s="581"/>
      <c r="N90" s="597">
        <f>利用料算定表!N128</f>
        <v>150</v>
      </c>
      <c r="O90" s="598"/>
      <c r="P90" s="591">
        <f>利用料算定表!P128</f>
        <v>0</v>
      </c>
      <c r="Q90" s="592"/>
      <c r="R90" s="593"/>
      <c r="S90" s="594"/>
      <c r="T90" s="595"/>
      <c r="U90" s="596"/>
      <c r="V90" s="588">
        <f>利用料算定表!V128</f>
        <v>0</v>
      </c>
      <c r="W90" s="589"/>
      <c r="X90" s="589"/>
      <c r="Y90" s="590"/>
      <c r="Z90" s="585"/>
      <c r="AA90" s="586"/>
      <c r="AB90" s="586"/>
      <c r="AC90" s="586"/>
      <c r="AD90" s="586"/>
      <c r="AE90" s="586"/>
      <c r="AF90" s="587"/>
    </row>
    <row r="91" spans="1:36" ht="13.5" customHeight="1" x14ac:dyDescent="0.15">
      <c r="A91" s="749"/>
      <c r="B91" s="567"/>
      <c r="C91" s="568"/>
      <c r="D91" s="568"/>
      <c r="E91" s="569"/>
      <c r="F91" s="574"/>
      <c r="G91" s="32" t="s">
        <v>912</v>
      </c>
      <c r="H91" s="582"/>
      <c r="I91" s="583"/>
      <c r="J91" s="584"/>
      <c r="K91" s="582" t="s">
        <v>873</v>
      </c>
      <c r="L91" s="583"/>
      <c r="M91" s="584"/>
      <c r="N91" s="599">
        <f>利用料算定表!N129</f>
        <v>150</v>
      </c>
      <c r="O91" s="600"/>
      <c r="P91" s="601">
        <f>利用料算定表!P129</f>
        <v>0</v>
      </c>
      <c r="Q91" s="602"/>
      <c r="R91" s="603"/>
      <c r="S91" s="604"/>
      <c r="T91" s="605"/>
      <c r="U91" s="606"/>
      <c r="V91" s="885">
        <f>利用料算定表!V129</f>
        <v>0</v>
      </c>
      <c r="W91" s="886"/>
      <c r="X91" s="886"/>
      <c r="Y91" s="887"/>
      <c r="Z91" s="756"/>
      <c r="AA91" s="757"/>
      <c r="AB91" s="757"/>
      <c r="AC91" s="757"/>
      <c r="AD91" s="757"/>
      <c r="AE91" s="757"/>
      <c r="AF91" s="758"/>
      <c r="AJ91" s="226"/>
    </row>
    <row r="92" spans="1:36" ht="30" customHeight="1" x14ac:dyDescent="0.15">
      <c r="A92" s="749"/>
      <c r="B92" s="570"/>
      <c r="C92" s="571"/>
      <c r="D92" s="571"/>
      <c r="E92" s="572"/>
      <c r="F92" s="575"/>
      <c r="G92" s="269" t="s">
        <v>912</v>
      </c>
      <c r="H92" s="576" t="s">
        <v>51</v>
      </c>
      <c r="I92" s="577"/>
      <c r="J92" s="577"/>
      <c r="K92" s="577"/>
      <c r="L92" s="577"/>
      <c r="M92" s="577"/>
      <c r="N92" s="577"/>
      <c r="O92" s="577"/>
      <c r="P92" s="577"/>
      <c r="Q92" s="577"/>
      <c r="R92" s="577"/>
      <c r="S92" s="577"/>
      <c r="T92" s="577"/>
      <c r="U92" s="578"/>
      <c r="V92" s="888">
        <f>利用料算定表!V130</f>
        <v>0</v>
      </c>
      <c r="W92" s="889"/>
      <c r="X92" s="889"/>
      <c r="Y92" s="890"/>
      <c r="Z92" s="561" t="str">
        <f>利用料算定表!Z130</f>
        <v/>
      </c>
      <c r="AA92" s="562"/>
      <c r="AB92" s="562"/>
      <c r="AC92" s="562"/>
      <c r="AD92" s="562"/>
      <c r="AE92" s="562"/>
      <c r="AF92" s="563"/>
    </row>
    <row r="93" spans="1:36" ht="30" customHeight="1" x14ac:dyDescent="0.15">
      <c r="A93" s="749"/>
      <c r="B93" s="1043" t="str">
        <f>利用料算定表!B131</f>
        <v>C'：建築士Ｓ
　　（登録）</v>
      </c>
      <c r="C93" s="1039"/>
      <c r="D93" s="1039"/>
      <c r="E93" s="1039"/>
      <c r="F93" s="54" t="str">
        <f>利用料算定表!F131</f>
        <v>×</v>
      </c>
      <c r="G93" s="57" t="s">
        <v>63</v>
      </c>
      <c r="H93" s="531"/>
      <c r="I93" s="936"/>
      <c r="J93" s="936"/>
      <c r="K93" s="936"/>
      <c r="L93" s="936"/>
      <c r="M93" s="936"/>
      <c r="N93" s="936"/>
      <c r="O93" s="936"/>
      <c r="P93" s="936"/>
      <c r="Q93" s="936"/>
      <c r="R93" s="936"/>
      <c r="S93" s="936"/>
      <c r="T93" s="936"/>
      <c r="U93" s="936"/>
      <c r="V93" s="537" t="str">
        <f>利用料算定表!V131</f>
        <v>対象外</v>
      </c>
      <c r="W93" s="538"/>
      <c r="X93" s="538"/>
      <c r="Y93" s="539"/>
      <c r="Z93" s="934" t="str">
        <f>利用料算定表!Z131</f>
        <v>都道府県のみ</v>
      </c>
      <c r="AA93" s="934"/>
      <c r="AB93" s="934"/>
      <c r="AC93" s="934"/>
      <c r="AD93" s="934"/>
      <c r="AE93" s="934"/>
      <c r="AF93" s="935"/>
      <c r="AG93" s="113"/>
    </row>
    <row r="94" spans="1:36" ht="30" customHeight="1" x14ac:dyDescent="0.15">
      <c r="A94" s="749"/>
      <c r="B94" s="1039" t="str">
        <f>利用料算定表!B132</f>
        <v>Ｄ：法令ＤＢ</v>
      </c>
      <c r="C94" s="1039"/>
      <c r="D94" s="1039"/>
      <c r="E94" s="1039"/>
      <c r="F94" s="54" t="str">
        <f>利用料算定表!F132</f>
        <v>×</v>
      </c>
      <c r="G94" s="56" t="s">
        <v>784</v>
      </c>
      <c r="H94" s="937"/>
      <c r="I94" s="937"/>
      <c r="J94" s="937"/>
      <c r="K94" s="937"/>
      <c r="L94" s="937"/>
      <c r="M94" s="937"/>
      <c r="N94" s="937"/>
      <c r="O94" s="937"/>
      <c r="P94" s="937"/>
      <c r="Q94" s="937"/>
      <c r="R94" s="937"/>
      <c r="S94" s="937"/>
      <c r="T94" s="937"/>
      <c r="U94" s="937"/>
      <c r="V94" s="534" t="str">
        <f>利用料算定表!V132</f>
        <v>対象外</v>
      </c>
      <c r="W94" s="535"/>
      <c r="X94" s="535"/>
      <c r="Y94" s="536"/>
      <c r="Z94" s="934"/>
      <c r="AA94" s="934"/>
      <c r="AB94" s="934"/>
      <c r="AC94" s="934"/>
      <c r="AD94" s="934"/>
      <c r="AE94" s="934"/>
      <c r="AF94" s="935"/>
      <c r="AG94" s="113"/>
    </row>
    <row r="95" spans="1:36" ht="30" customHeight="1" thickBot="1" x14ac:dyDescent="0.2">
      <c r="A95" s="749"/>
      <c r="B95" s="1040" t="str">
        <f>利用料算定表!B133</f>
        <v>Ｅ：地図Ｓ</v>
      </c>
      <c r="C95" s="1041"/>
      <c r="D95" s="1041"/>
      <c r="E95" s="1042"/>
      <c r="F95" s="207" t="str">
        <f>利用料算定表!F133</f>
        <v>×</v>
      </c>
      <c r="G95" s="58" t="s">
        <v>174</v>
      </c>
      <c r="H95" s="1051" t="str">
        <f>IF(F95="×","",
IF(COUNTIF(C55,"*Web*")=1,"道路オプション及びWeb公開オプション含む",
IF(COUNTIF(C55,"*道*")&gt;0,"道路オプション含む（Web公開オプションなし）",
"道路オプションなし")))</f>
        <v/>
      </c>
      <c r="I95" s="1052"/>
      <c r="J95" s="1052"/>
      <c r="K95" s="1052"/>
      <c r="L95" s="1052"/>
      <c r="M95" s="1052"/>
      <c r="N95" s="1052"/>
      <c r="O95" s="1052"/>
      <c r="P95" s="1052"/>
      <c r="Q95" s="1052"/>
      <c r="R95" s="1052"/>
      <c r="S95" s="1052"/>
      <c r="T95" s="1052"/>
      <c r="U95" s="1053"/>
      <c r="V95" s="1057" t="str">
        <f>利用料算定表!V133</f>
        <v>対象外</v>
      </c>
      <c r="W95" s="1058"/>
      <c r="X95" s="1058"/>
      <c r="Y95" s="1059"/>
      <c r="Z95" s="1060" t="str">
        <f>利用料算定表!Z133</f>
        <v/>
      </c>
      <c r="AA95" s="934"/>
      <c r="AB95" s="934"/>
      <c r="AC95" s="934"/>
      <c r="AD95" s="934"/>
      <c r="AE95" s="934"/>
      <c r="AF95" s="935"/>
      <c r="AG95" s="113"/>
    </row>
    <row r="96" spans="1:36" ht="30" customHeight="1" thickTop="1" x14ac:dyDescent="0.15">
      <c r="A96" s="160"/>
      <c r="B96" s="155" t="str">
        <f>利用料算定表!B134</f>
        <v>合　　計</v>
      </c>
      <c r="C96" s="156"/>
      <c r="D96" s="156"/>
      <c r="E96" s="156"/>
      <c r="F96" s="157"/>
      <c r="G96" s="117" t="s">
        <v>175</v>
      </c>
      <c r="H96" s="1048" t="s">
        <v>1045</v>
      </c>
      <c r="I96" s="1049"/>
      <c r="J96" s="1049"/>
      <c r="K96" s="1049"/>
      <c r="L96" s="1049"/>
      <c r="M96" s="1049"/>
      <c r="N96" s="1049"/>
      <c r="O96" s="1049"/>
      <c r="P96" s="1049"/>
      <c r="Q96" s="1049"/>
      <c r="R96" s="1049"/>
      <c r="S96" s="1049"/>
      <c r="T96" s="1049"/>
      <c r="U96" s="1050"/>
      <c r="V96" s="528">
        <f>利用料算定表!V134</f>
        <v>0</v>
      </c>
      <c r="W96" s="529"/>
      <c r="X96" s="529"/>
      <c r="Y96" s="530"/>
      <c r="Z96" s="910" t="str">
        <f>利用料算定表!Z134</f>
        <v>(d)+(f)+(g)+(h)+(j)+(m)</v>
      </c>
      <c r="AA96" s="910"/>
      <c r="AB96" s="910"/>
      <c r="AC96" s="910"/>
      <c r="AD96" s="910"/>
      <c r="AE96" s="910"/>
      <c r="AF96" s="911"/>
      <c r="AG96" s="113"/>
    </row>
    <row r="97" spans="1:39" x14ac:dyDescent="0.15">
      <c r="A97" s="12"/>
      <c r="B97" s="13"/>
      <c r="C97" s="13"/>
      <c r="D97" s="13"/>
      <c r="E97" s="13"/>
      <c r="F97" s="14"/>
      <c r="G97" s="16"/>
      <c r="H97" s="13"/>
      <c r="I97" s="13"/>
      <c r="J97" s="13"/>
      <c r="K97" s="13"/>
      <c r="L97" s="13"/>
      <c r="M97" s="13"/>
      <c r="N97" s="12"/>
      <c r="O97" s="12"/>
      <c r="P97" s="18"/>
      <c r="Q97" s="18"/>
      <c r="R97" s="18"/>
      <c r="S97" s="12"/>
      <c r="T97" s="12"/>
      <c r="U97" s="12"/>
      <c r="V97" s="5"/>
      <c r="W97" s="5"/>
      <c r="X97" s="5"/>
      <c r="Y97" s="5"/>
      <c r="Z97" s="5"/>
      <c r="AA97" s="5"/>
      <c r="AB97" s="5"/>
      <c r="AC97" s="5"/>
      <c r="AD97" s="5"/>
      <c r="AE97" s="5"/>
      <c r="AF97" s="5"/>
      <c r="AG97" s="113"/>
    </row>
    <row r="98" spans="1:39" ht="13.5" customHeight="1" x14ac:dyDescent="0.15">
      <c r="B98" s="410" t="str">
        <f>利用料算定表!B136</f>
        <v>※件数について</v>
      </c>
      <c r="C98" s="410"/>
      <c r="D98" s="410"/>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spans="1:39" ht="31.5" customHeight="1" x14ac:dyDescent="0.15">
      <c r="B99" s="411" t="str">
        <f>利用料算定表!B137</f>
        <v>・</v>
      </c>
      <c r="C99" s="607" t="str">
        <f>利用料算定表!C137</f>
        <v>利用料の見直しについては、建築確認件数等に応じて３年度毎に行うこととしており、
令和４年度が見直し年度に当たりますが、令和７年度まで見送ることとしました。</v>
      </c>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row>
    <row r="100" spans="1:39" ht="31.5" customHeight="1" x14ac:dyDescent="0.15">
      <c r="B100" s="411" t="str">
        <f>利用料算定表!B138</f>
        <v>・</v>
      </c>
      <c r="C100" s="607" t="str">
        <f>利用料算定表!C138</f>
        <v>従って、上記サブシステムを利用継続する場合、令和４年度から令和６年度までの利用料は、
令和３年度と同額になります。</v>
      </c>
      <c r="D100" s="607"/>
      <c r="E100" s="607"/>
      <c r="F100" s="607"/>
      <c r="G100" s="607"/>
      <c r="H100" s="607"/>
      <c r="I100" s="607"/>
      <c r="J100" s="607"/>
      <c r="K100" s="607"/>
      <c r="L100" s="607"/>
      <c r="M100" s="607"/>
      <c r="N100" s="607"/>
      <c r="O100" s="607"/>
      <c r="P100" s="607"/>
      <c r="Q100" s="607"/>
      <c r="R100" s="607"/>
      <c r="S100" s="607"/>
      <c r="T100" s="607"/>
      <c r="U100" s="607"/>
      <c r="V100" s="607"/>
      <c r="W100" s="607"/>
      <c r="X100" s="607"/>
      <c r="Y100" s="607"/>
      <c r="Z100" s="607"/>
      <c r="AA100" s="607"/>
      <c r="AB100" s="607"/>
      <c r="AC100" s="607"/>
      <c r="AD100" s="607"/>
      <c r="AE100" s="607"/>
      <c r="AF100" s="607"/>
    </row>
    <row r="101" spans="1:39" ht="31.5" customHeight="1" x14ac:dyDescent="0.15">
      <c r="B101" s="411" t="str">
        <f>利用料算定表!B139</f>
        <v>・</v>
      </c>
      <c r="C101" s="607" t="str">
        <f>利用料算定表!C139</f>
        <v>なお、利用料については「利用開始」又は「見直し」年度の２年度前の建築確認件数、
報告受理件数又は構造計算適合性判定件数に応じた定額と単価によって算定します。</v>
      </c>
      <c r="D101" s="607"/>
      <c r="E101" s="607"/>
      <c r="F101" s="607"/>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row>
    <row r="102" spans="1:39" ht="30" customHeight="1" x14ac:dyDescent="0.15">
      <c r="B102" s="411"/>
      <c r="C102" s="607"/>
      <c r="D102" s="607"/>
      <c r="E102" s="607"/>
      <c r="F102" s="607"/>
      <c r="G102" s="607"/>
      <c r="H102" s="607"/>
      <c r="I102" s="607"/>
      <c r="J102" s="607"/>
      <c r="K102" s="607"/>
      <c r="L102" s="607"/>
      <c r="M102" s="607"/>
      <c r="N102" s="607"/>
      <c r="O102" s="607"/>
      <c r="P102" s="607"/>
      <c r="Q102" s="607"/>
      <c r="R102" s="607"/>
      <c r="S102" s="607"/>
      <c r="T102" s="607"/>
      <c r="U102" s="607"/>
      <c r="V102" s="607"/>
      <c r="W102" s="607"/>
      <c r="X102" s="607"/>
      <c r="Y102" s="607"/>
      <c r="Z102" s="607"/>
      <c r="AA102" s="607"/>
      <c r="AB102" s="607"/>
      <c r="AC102" s="607"/>
      <c r="AD102" s="607"/>
      <c r="AE102" s="607"/>
      <c r="AF102" s="607"/>
    </row>
    <row r="103" spans="1:39" ht="50.1" customHeight="1" collapsed="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9" ht="15" customHeight="1" x14ac:dyDescent="0.15">
      <c r="A104" s="3"/>
      <c r="B104" s="3" t="str">
        <f>利用料算定表!B115</f>
        <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9" ht="1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9" ht="15" customHeight="1" x14ac:dyDescent="0.15">
      <c r="B106" s="553" t="s">
        <v>1038</v>
      </c>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381"/>
      <c r="AH106" s="377"/>
      <c r="AI106" s="380"/>
      <c r="AJ106" s="378"/>
      <c r="AK106" s="379"/>
      <c r="AL106" s="377"/>
      <c r="AM106" s="381"/>
    </row>
    <row r="107" spans="1:39" ht="15" customHeight="1" x14ac:dyDescent="0.15">
      <c r="B107" s="553"/>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3"/>
      <c r="Y107" s="553"/>
      <c r="Z107" s="553"/>
      <c r="AA107" s="553"/>
      <c r="AB107" s="553"/>
      <c r="AC107" s="553"/>
      <c r="AD107" s="553"/>
      <c r="AE107" s="553"/>
      <c r="AF107" s="553"/>
      <c r="AG107" s="381"/>
      <c r="AH107" s="377"/>
      <c r="AI107" s="380"/>
      <c r="AJ107" s="378"/>
      <c r="AK107" s="379"/>
      <c r="AL107" s="377"/>
      <c r="AM107" s="381"/>
    </row>
    <row r="108" spans="1:39" ht="23.25" customHeight="1" x14ac:dyDescent="0.15">
      <c r="B108" s="942" t="s">
        <v>1021</v>
      </c>
      <c r="C108" s="942"/>
      <c r="D108" s="942"/>
      <c r="E108" s="942"/>
      <c r="F108" s="938">
        <f>利用料算定表!F146</f>
        <v>43191</v>
      </c>
      <c r="G108" s="938"/>
      <c r="H108" s="938"/>
      <c r="I108" s="938"/>
      <c r="J108" s="938"/>
      <c r="K108" s="419" t="s">
        <v>1066</v>
      </c>
      <c r="L108" s="938">
        <f>利用料算定表!K146</f>
        <v>43555</v>
      </c>
      <c r="M108" s="938"/>
      <c r="N108" s="938"/>
      <c r="O108" s="938"/>
      <c r="P108" s="938"/>
      <c r="Q108" s="938"/>
      <c r="R108" s="938"/>
      <c r="S108" s="943">
        <f>利用料算定表!S146</f>
        <v>12</v>
      </c>
      <c r="T108" s="943"/>
      <c r="U108" s="943"/>
      <c r="V108" s="943"/>
      <c r="W108" s="943"/>
      <c r="X108" s="943"/>
      <c r="Y108" s="943"/>
      <c r="AG108" s="381"/>
      <c r="AH108" s="392"/>
      <c r="AI108" s="380"/>
      <c r="AJ108" s="376"/>
      <c r="AK108" s="379"/>
      <c r="AL108" s="377"/>
      <c r="AM108" s="381"/>
    </row>
    <row r="109" spans="1:39" ht="23.25" customHeight="1" x14ac:dyDescent="0.15">
      <c r="B109" s="939" t="s">
        <v>1033</v>
      </c>
      <c r="C109" s="939"/>
      <c r="D109" s="939"/>
      <c r="E109" s="939"/>
      <c r="F109" s="939"/>
      <c r="G109" s="939"/>
      <c r="H109" s="939"/>
      <c r="I109" s="939"/>
      <c r="J109" s="939"/>
      <c r="K109" s="939"/>
      <c r="L109" s="939"/>
      <c r="M109" s="939"/>
      <c r="N109" s="940">
        <f>利用料算定表!N147</f>
        <v>0</v>
      </c>
      <c r="O109" s="940"/>
      <c r="P109" s="940"/>
      <c r="Q109" s="940"/>
      <c r="R109" s="940"/>
      <c r="S109" s="941" t="str">
        <f>利用料算定表!S147</f>
        <v>税抜金額</v>
      </c>
      <c r="T109" s="941"/>
      <c r="U109" s="941"/>
      <c r="V109" s="941"/>
      <c r="W109" s="941"/>
      <c r="X109" s="941"/>
      <c r="Y109" s="941"/>
      <c r="Z109" s="941"/>
      <c r="AA109" s="941"/>
      <c r="AB109" s="941"/>
      <c r="AC109" s="941"/>
      <c r="AD109" s="941"/>
      <c r="AE109" s="941"/>
      <c r="AF109" s="941"/>
      <c r="AG109" s="381"/>
      <c r="AH109" s="392"/>
      <c r="AI109" s="380"/>
      <c r="AJ109" s="376"/>
      <c r="AK109" s="379"/>
      <c r="AL109" s="377"/>
      <c r="AM109" s="381"/>
    </row>
    <row r="110" spans="1:39" ht="23.25" customHeight="1" x14ac:dyDescent="0.15">
      <c r="B110" s="939" t="s">
        <v>1028</v>
      </c>
      <c r="C110" s="939"/>
      <c r="D110" s="939"/>
      <c r="E110" s="939"/>
      <c r="F110" s="939"/>
      <c r="G110" s="939"/>
      <c r="H110" s="939"/>
      <c r="I110" s="939"/>
      <c r="J110" s="939"/>
      <c r="K110" s="939"/>
      <c r="L110" s="939"/>
      <c r="M110" s="939"/>
      <c r="N110" s="940">
        <f>利用料算定表!N148</f>
        <v>0</v>
      </c>
      <c r="O110" s="940"/>
      <c r="P110" s="940"/>
      <c r="Q110" s="940"/>
      <c r="R110" s="940"/>
      <c r="S110" s="941" t="str">
        <f>利用料算定表!S148</f>
        <v>税抜金額 12か月分×12/12　１円未満切捨</v>
      </c>
      <c r="T110" s="941"/>
      <c r="U110" s="941"/>
      <c r="V110" s="941"/>
      <c r="W110" s="941"/>
      <c r="X110" s="941"/>
      <c r="Y110" s="941"/>
      <c r="Z110" s="941"/>
      <c r="AA110" s="941"/>
      <c r="AB110" s="941"/>
      <c r="AC110" s="941"/>
      <c r="AD110" s="941"/>
      <c r="AE110" s="941"/>
      <c r="AF110" s="941"/>
      <c r="AG110" s="381"/>
      <c r="AH110" s="392"/>
      <c r="AI110" s="380"/>
      <c r="AJ110" s="376"/>
      <c r="AK110" s="379"/>
      <c r="AL110" s="377"/>
      <c r="AM110" s="381"/>
    </row>
    <row r="111" spans="1:39" ht="23.25" customHeight="1" x14ac:dyDescent="0.15">
      <c r="B111" s="939" t="s">
        <v>1029</v>
      </c>
      <c r="C111" s="939"/>
      <c r="D111" s="939"/>
      <c r="E111" s="939"/>
      <c r="F111" s="939"/>
      <c r="G111" s="939"/>
      <c r="H111" s="939"/>
      <c r="I111" s="939"/>
      <c r="J111" s="939"/>
      <c r="K111" s="939"/>
      <c r="L111" s="939"/>
      <c r="M111" s="939"/>
      <c r="N111" s="940">
        <f>利用料算定表!N149</f>
        <v>0</v>
      </c>
      <c r="O111" s="940"/>
      <c r="P111" s="940"/>
      <c r="Q111" s="940"/>
      <c r="R111" s="940"/>
      <c r="S111" s="941" t="str">
        <f>利用料算定表!S149</f>
        <v>税抜金額 １円未満は切捨、初回支払月で調整</v>
      </c>
      <c r="T111" s="941"/>
      <c r="U111" s="941"/>
      <c r="V111" s="941"/>
      <c r="W111" s="941"/>
      <c r="X111" s="941"/>
      <c r="Y111" s="941"/>
      <c r="Z111" s="941"/>
      <c r="AA111" s="941"/>
      <c r="AB111" s="941"/>
      <c r="AC111" s="941"/>
      <c r="AD111" s="941"/>
      <c r="AE111" s="941"/>
      <c r="AF111" s="941"/>
      <c r="AG111" s="381"/>
      <c r="AH111" s="392"/>
      <c r="AI111" s="380"/>
      <c r="AJ111" s="376"/>
      <c r="AK111" s="379"/>
      <c r="AL111" s="377"/>
      <c r="AM111" s="381"/>
    </row>
    <row r="112" spans="1:39" ht="23.25" customHeight="1" x14ac:dyDescent="0.15">
      <c r="B112" s="2"/>
      <c r="C112" s="2"/>
      <c r="D112" s="2"/>
      <c r="E112" s="2"/>
      <c r="F112" s="398"/>
      <c r="G112" s="398"/>
      <c r="H112" s="398"/>
      <c r="I112" s="398"/>
      <c r="J112" s="398"/>
      <c r="K112" s="398"/>
      <c r="L112" s="398"/>
      <c r="M112" s="398"/>
      <c r="N112" s="398"/>
      <c r="O112" s="398"/>
      <c r="P112" s="398"/>
      <c r="Q112" s="398"/>
      <c r="R112" s="398"/>
      <c r="S112" s="399"/>
      <c r="T112" s="399"/>
      <c r="U112" s="399"/>
      <c r="V112" s="399"/>
      <c r="W112" s="399"/>
      <c r="X112" s="399"/>
      <c r="Y112" s="399"/>
      <c r="AG112" s="381"/>
      <c r="AH112" s="392"/>
      <c r="AI112" s="380"/>
      <c r="AJ112" s="376"/>
      <c r="AK112" s="379"/>
      <c r="AL112" s="377"/>
      <c r="AM112" s="381"/>
    </row>
    <row r="113" spans="2:39" x14ac:dyDescent="0.15">
      <c r="B113" s="400" t="s">
        <v>1030</v>
      </c>
      <c r="C113" s="2"/>
      <c r="D113" s="2"/>
      <c r="E113" s="2"/>
      <c r="F113" s="396"/>
      <c r="G113" s="396"/>
      <c r="H113" s="396"/>
      <c r="I113" s="396"/>
      <c r="J113" s="396"/>
      <c r="K113" s="396"/>
      <c r="L113" s="396"/>
      <c r="M113" s="396"/>
      <c r="N113" s="396"/>
      <c r="O113" s="396"/>
      <c r="P113" s="396"/>
      <c r="Q113" s="396"/>
      <c r="R113" s="396"/>
      <c r="S113" s="397"/>
      <c r="T113" s="397"/>
      <c r="U113" s="397"/>
      <c r="V113" s="397"/>
      <c r="W113" s="397"/>
      <c r="X113" s="397"/>
      <c r="Y113" s="397"/>
      <c r="AG113" s="381"/>
      <c r="AH113" s="392"/>
      <c r="AI113" s="380"/>
      <c r="AJ113" s="376"/>
      <c r="AK113" s="379"/>
      <c r="AL113" s="377"/>
      <c r="AM113" s="381"/>
    </row>
    <row r="114" spans="2:39" ht="30" customHeight="1" x14ac:dyDescent="0.15">
      <c r="B114" s="1066"/>
      <c r="C114" s="1067"/>
      <c r="D114" s="1068"/>
      <c r="E114" s="1069" t="s">
        <v>1022</v>
      </c>
      <c r="F114" s="1070"/>
      <c r="G114" s="1070"/>
      <c r="H114" s="1070"/>
      <c r="I114" s="1070"/>
      <c r="J114" s="1069" t="s">
        <v>1024</v>
      </c>
      <c r="K114" s="1070"/>
      <c r="L114" s="1070"/>
      <c r="M114" s="1071"/>
      <c r="N114" s="1069" t="s">
        <v>1023</v>
      </c>
      <c r="O114" s="1070"/>
      <c r="P114" s="1070"/>
      <c r="Q114" s="1070"/>
      <c r="R114" s="1070"/>
      <c r="S114" s="1072" t="s">
        <v>1026</v>
      </c>
      <c r="T114" s="1073"/>
      <c r="U114" s="1073"/>
      <c r="V114" s="1073"/>
      <c r="W114" s="1073"/>
      <c r="X114" s="1073"/>
      <c r="Y114" s="1073"/>
      <c r="Z114" s="1073"/>
      <c r="AA114" s="1073"/>
      <c r="AB114" s="1073"/>
      <c r="AC114" s="1073"/>
      <c r="AD114" s="1073"/>
      <c r="AE114" s="1073"/>
      <c r="AF114" s="1074"/>
      <c r="AG114" s="381"/>
      <c r="AH114" s="377"/>
      <c r="AI114" s="380"/>
      <c r="AJ114" s="394"/>
      <c r="AK114" s="395"/>
      <c r="AL114" s="377"/>
      <c r="AM114" s="381"/>
    </row>
    <row r="115" spans="2:39" ht="23.25" customHeight="1" x14ac:dyDescent="0.15">
      <c r="B115" s="558">
        <v>4</v>
      </c>
      <c r="C115" s="559"/>
      <c r="D115" s="560"/>
      <c r="E115" s="870">
        <f>利用料算定表!E153</f>
        <v>0</v>
      </c>
      <c r="F115" s="871"/>
      <c r="G115" s="871"/>
      <c r="H115" s="871"/>
      <c r="I115" s="871"/>
      <c r="J115" s="870">
        <f>利用料算定表!J153</f>
        <v>0</v>
      </c>
      <c r="K115" s="871"/>
      <c r="L115" s="871"/>
      <c r="M115" s="872"/>
      <c r="N115" s="870">
        <f>利用料算定表!N153</f>
        <v>0</v>
      </c>
      <c r="O115" s="871"/>
      <c r="P115" s="871"/>
      <c r="Q115" s="871"/>
      <c r="R115" s="871"/>
      <c r="S115" s="925" t="str">
        <f>利用料算定表!S153</f>
        <v/>
      </c>
      <c r="T115" s="926"/>
      <c r="U115" s="926"/>
      <c r="V115" s="926"/>
      <c r="W115" s="926"/>
      <c r="X115" s="926"/>
      <c r="Y115" s="926"/>
      <c r="Z115" s="926"/>
      <c r="AA115" s="926"/>
      <c r="AB115" s="926"/>
      <c r="AC115" s="926"/>
      <c r="AD115" s="926"/>
      <c r="AE115" s="926"/>
      <c r="AF115" s="927"/>
      <c r="AG115" s="381"/>
      <c r="AH115" s="377"/>
      <c r="AI115" s="380"/>
      <c r="AJ115" s="394"/>
      <c r="AK115" s="395"/>
      <c r="AL115" s="377"/>
      <c r="AM115" s="381"/>
    </row>
    <row r="116" spans="2:39" ht="23.25" customHeight="1" x14ac:dyDescent="0.15">
      <c r="B116" s="510">
        <v>5</v>
      </c>
      <c r="C116" s="511"/>
      <c r="D116" s="512"/>
      <c r="E116" s="555">
        <f>利用料算定表!E154</f>
        <v>0</v>
      </c>
      <c r="F116" s="556"/>
      <c r="G116" s="556"/>
      <c r="H116" s="556"/>
      <c r="I116" s="557"/>
      <c r="J116" s="555">
        <f>利用料算定表!J154</f>
        <v>0</v>
      </c>
      <c r="K116" s="556"/>
      <c r="L116" s="556"/>
      <c r="M116" s="557"/>
      <c r="N116" s="555">
        <f>利用料算定表!N154</f>
        <v>0</v>
      </c>
      <c r="O116" s="556"/>
      <c r="P116" s="556"/>
      <c r="Q116" s="556"/>
      <c r="R116" s="556"/>
      <c r="S116" s="550" t="str">
        <f>利用料算定表!S154</f>
        <v/>
      </c>
      <c r="T116" s="551"/>
      <c r="U116" s="551"/>
      <c r="V116" s="551"/>
      <c r="W116" s="551"/>
      <c r="X116" s="551"/>
      <c r="Y116" s="551"/>
      <c r="Z116" s="551"/>
      <c r="AA116" s="551"/>
      <c r="AB116" s="551"/>
      <c r="AC116" s="551"/>
      <c r="AD116" s="551"/>
      <c r="AE116" s="551"/>
      <c r="AF116" s="552"/>
      <c r="AG116" s="381"/>
      <c r="AH116" s="377"/>
      <c r="AI116" s="380"/>
      <c r="AJ116" s="394"/>
      <c r="AK116" s="395"/>
      <c r="AL116" s="377"/>
      <c r="AM116" s="381"/>
    </row>
    <row r="117" spans="2:39" ht="23.25" customHeight="1" x14ac:dyDescent="0.15">
      <c r="B117" s="510">
        <v>6</v>
      </c>
      <c r="C117" s="511"/>
      <c r="D117" s="512"/>
      <c r="E117" s="555">
        <f>利用料算定表!E155</f>
        <v>0</v>
      </c>
      <c r="F117" s="556"/>
      <c r="G117" s="556"/>
      <c r="H117" s="556"/>
      <c r="I117" s="557"/>
      <c r="J117" s="555">
        <f>利用料算定表!J155</f>
        <v>0</v>
      </c>
      <c r="K117" s="556"/>
      <c r="L117" s="556"/>
      <c r="M117" s="557"/>
      <c r="N117" s="555">
        <f>利用料算定表!N155</f>
        <v>0</v>
      </c>
      <c r="O117" s="556"/>
      <c r="P117" s="556"/>
      <c r="Q117" s="556"/>
      <c r="R117" s="556"/>
      <c r="S117" s="550" t="str">
        <f>利用料算定表!S155</f>
        <v/>
      </c>
      <c r="T117" s="551"/>
      <c r="U117" s="551"/>
      <c r="V117" s="551"/>
      <c r="W117" s="551"/>
      <c r="X117" s="551"/>
      <c r="Y117" s="551"/>
      <c r="Z117" s="551"/>
      <c r="AA117" s="551"/>
      <c r="AB117" s="551"/>
      <c r="AC117" s="551"/>
      <c r="AD117" s="551"/>
      <c r="AE117" s="551"/>
      <c r="AF117" s="552"/>
      <c r="AG117" s="381"/>
      <c r="AH117" s="377"/>
      <c r="AI117" s="380"/>
      <c r="AJ117" s="394"/>
      <c r="AK117" s="395"/>
      <c r="AL117" s="377"/>
      <c r="AM117" s="381"/>
    </row>
    <row r="118" spans="2:39" ht="23.25" customHeight="1" x14ac:dyDescent="0.15">
      <c r="B118" s="510">
        <v>7</v>
      </c>
      <c r="C118" s="511"/>
      <c r="D118" s="512"/>
      <c r="E118" s="555">
        <f>利用料算定表!E156</f>
        <v>0</v>
      </c>
      <c r="F118" s="556"/>
      <c r="G118" s="556"/>
      <c r="H118" s="556"/>
      <c r="I118" s="557"/>
      <c r="J118" s="555">
        <f>利用料算定表!J156</f>
        <v>0</v>
      </c>
      <c r="K118" s="556"/>
      <c r="L118" s="556"/>
      <c r="M118" s="557"/>
      <c r="N118" s="555">
        <f>利用料算定表!N156</f>
        <v>0</v>
      </c>
      <c r="O118" s="556"/>
      <c r="P118" s="556"/>
      <c r="Q118" s="556"/>
      <c r="R118" s="556"/>
      <c r="S118" s="550" t="str">
        <f>利用料算定表!S156</f>
        <v/>
      </c>
      <c r="T118" s="551"/>
      <c r="U118" s="551"/>
      <c r="V118" s="551"/>
      <c r="W118" s="551"/>
      <c r="X118" s="551"/>
      <c r="Y118" s="551"/>
      <c r="Z118" s="551"/>
      <c r="AA118" s="551"/>
      <c r="AB118" s="551"/>
      <c r="AC118" s="551"/>
      <c r="AD118" s="551"/>
      <c r="AE118" s="551"/>
      <c r="AF118" s="552"/>
      <c r="AG118" s="381"/>
      <c r="AH118" s="377"/>
      <c r="AI118" s="380"/>
      <c r="AJ118" s="394"/>
      <c r="AK118" s="395"/>
      <c r="AL118" s="377"/>
      <c r="AM118" s="381"/>
    </row>
    <row r="119" spans="2:39" ht="23.25" customHeight="1" x14ac:dyDescent="0.15">
      <c r="B119" s="510">
        <v>8</v>
      </c>
      <c r="C119" s="511"/>
      <c r="D119" s="512"/>
      <c r="E119" s="555">
        <f>利用料算定表!E157</f>
        <v>0</v>
      </c>
      <c r="F119" s="556"/>
      <c r="G119" s="556"/>
      <c r="H119" s="556"/>
      <c r="I119" s="557"/>
      <c r="J119" s="555">
        <f>利用料算定表!J157</f>
        <v>0</v>
      </c>
      <c r="K119" s="556"/>
      <c r="L119" s="556"/>
      <c r="M119" s="557"/>
      <c r="N119" s="555">
        <f>利用料算定表!N157</f>
        <v>0</v>
      </c>
      <c r="O119" s="556"/>
      <c r="P119" s="556"/>
      <c r="Q119" s="556"/>
      <c r="R119" s="556"/>
      <c r="S119" s="550" t="str">
        <f>利用料算定表!S157</f>
        <v/>
      </c>
      <c r="T119" s="551"/>
      <c r="U119" s="551"/>
      <c r="V119" s="551"/>
      <c r="W119" s="551"/>
      <c r="X119" s="551"/>
      <c r="Y119" s="551"/>
      <c r="Z119" s="551"/>
      <c r="AA119" s="551"/>
      <c r="AB119" s="551"/>
      <c r="AC119" s="551"/>
      <c r="AD119" s="551"/>
      <c r="AE119" s="551"/>
      <c r="AF119" s="552"/>
      <c r="AG119" s="381"/>
      <c r="AH119" s="377"/>
      <c r="AI119" s="380"/>
      <c r="AJ119" s="394"/>
      <c r="AK119" s="395"/>
      <c r="AL119" s="377"/>
      <c r="AM119" s="381"/>
    </row>
    <row r="120" spans="2:39" ht="23.25" customHeight="1" x14ac:dyDescent="0.15">
      <c r="B120" s="510">
        <v>9</v>
      </c>
      <c r="C120" s="511"/>
      <c r="D120" s="512"/>
      <c r="E120" s="555">
        <f>利用料算定表!E158</f>
        <v>0</v>
      </c>
      <c r="F120" s="556"/>
      <c r="G120" s="556"/>
      <c r="H120" s="556"/>
      <c r="I120" s="557"/>
      <c r="J120" s="555">
        <f>利用料算定表!J158</f>
        <v>0</v>
      </c>
      <c r="K120" s="556"/>
      <c r="L120" s="556"/>
      <c r="M120" s="557"/>
      <c r="N120" s="555">
        <f>利用料算定表!N158</f>
        <v>0</v>
      </c>
      <c r="O120" s="556"/>
      <c r="P120" s="556"/>
      <c r="Q120" s="556"/>
      <c r="R120" s="556"/>
      <c r="S120" s="550" t="str">
        <f>利用料算定表!S158</f>
        <v/>
      </c>
      <c r="T120" s="551"/>
      <c r="U120" s="551"/>
      <c r="V120" s="551"/>
      <c r="W120" s="551"/>
      <c r="X120" s="551"/>
      <c r="Y120" s="551"/>
      <c r="Z120" s="551"/>
      <c r="AA120" s="551"/>
      <c r="AB120" s="551"/>
      <c r="AC120" s="551"/>
      <c r="AD120" s="551"/>
      <c r="AE120" s="551"/>
      <c r="AF120" s="552"/>
      <c r="AG120" s="381"/>
      <c r="AH120" s="377"/>
      <c r="AI120" s="380"/>
      <c r="AJ120" s="394"/>
      <c r="AK120" s="395"/>
      <c r="AL120" s="377"/>
      <c r="AM120" s="381"/>
    </row>
    <row r="121" spans="2:39" ht="23.25" customHeight="1" x14ac:dyDescent="0.15">
      <c r="B121" s="510">
        <v>10</v>
      </c>
      <c r="C121" s="511"/>
      <c r="D121" s="512"/>
      <c r="E121" s="555">
        <f>利用料算定表!E159</f>
        <v>0</v>
      </c>
      <c r="F121" s="556"/>
      <c r="G121" s="556"/>
      <c r="H121" s="556"/>
      <c r="I121" s="557"/>
      <c r="J121" s="555">
        <f>利用料算定表!J159</f>
        <v>0</v>
      </c>
      <c r="K121" s="556"/>
      <c r="L121" s="556"/>
      <c r="M121" s="557"/>
      <c r="N121" s="555">
        <f>利用料算定表!N159</f>
        <v>0</v>
      </c>
      <c r="O121" s="556"/>
      <c r="P121" s="556"/>
      <c r="Q121" s="556"/>
      <c r="R121" s="556"/>
      <c r="S121" s="550" t="str">
        <f>利用料算定表!S159</f>
        <v/>
      </c>
      <c r="T121" s="551"/>
      <c r="U121" s="551"/>
      <c r="V121" s="551"/>
      <c r="W121" s="551"/>
      <c r="X121" s="551"/>
      <c r="Y121" s="551"/>
      <c r="Z121" s="551"/>
      <c r="AA121" s="551"/>
      <c r="AB121" s="551"/>
      <c r="AC121" s="551"/>
      <c r="AD121" s="551"/>
      <c r="AE121" s="551"/>
      <c r="AF121" s="552"/>
      <c r="AG121" s="381"/>
      <c r="AH121" s="377"/>
      <c r="AI121" s="380"/>
      <c r="AJ121" s="393"/>
      <c r="AK121" s="379"/>
      <c r="AL121" s="377"/>
      <c r="AM121" s="381"/>
    </row>
    <row r="122" spans="2:39" ht="23.25" customHeight="1" x14ac:dyDescent="0.15">
      <c r="B122" s="510">
        <v>11</v>
      </c>
      <c r="C122" s="511"/>
      <c r="D122" s="512"/>
      <c r="E122" s="555">
        <f>利用料算定表!E160</f>
        <v>0</v>
      </c>
      <c r="F122" s="556"/>
      <c r="G122" s="556"/>
      <c r="H122" s="556"/>
      <c r="I122" s="557"/>
      <c r="J122" s="555">
        <f>利用料算定表!J160</f>
        <v>0</v>
      </c>
      <c r="K122" s="556"/>
      <c r="L122" s="556"/>
      <c r="M122" s="557"/>
      <c r="N122" s="555">
        <f>利用料算定表!N160</f>
        <v>0</v>
      </c>
      <c r="O122" s="556"/>
      <c r="P122" s="556"/>
      <c r="Q122" s="556"/>
      <c r="R122" s="556"/>
      <c r="S122" s="550" t="str">
        <f>利用料算定表!S160</f>
        <v/>
      </c>
      <c r="T122" s="551"/>
      <c r="U122" s="551"/>
      <c r="V122" s="551"/>
      <c r="W122" s="551"/>
      <c r="X122" s="551"/>
      <c r="Y122" s="551"/>
      <c r="Z122" s="551"/>
      <c r="AA122" s="551"/>
      <c r="AB122" s="551"/>
      <c r="AC122" s="551"/>
      <c r="AD122" s="551"/>
      <c r="AE122" s="551"/>
      <c r="AF122" s="552"/>
      <c r="AG122" s="381"/>
      <c r="AH122" s="377"/>
      <c r="AI122" s="380"/>
      <c r="AJ122" s="378"/>
      <c r="AK122" s="379"/>
      <c r="AL122" s="377"/>
      <c r="AM122" s="381"/>
    </row>
    <row r="123" spans="2:39" ht="23.25" customHeight="1" x14ac:dyDescent="0.15">
      <c r="B123" s="510">
        <v>12</v>
      </c>
      <c r="C123" s="511"/>
      <c r="D123" s="512"/>
      <c r="E123" s="555">
        <f>利用料算定表!E161</f>
        <v>0</v>
      </c>
      <c r="F123" s="556"/>
      <c r="G123" s="556"/>
      <c r="H123" s="556"/>
      <c r="I123" s="557"/>
      <c r="J123" s="555">
        <f>利用料算定表!J161</f>
        <v>0</v>
      </c>
      <c r="K123" s="556"/>
      <c r="L123" s="556"/>
      <c r="M123" s="557"/>
      <c r="N123" s="555">
        <f>利用料算定表!N161</f>
        <v>0</v>
      </c>
      <c r="O123" s="556"/>
      <c r="P123" s="556"/>
      <c r="Q123" s="556"/>
      <c r="R123" s="556"/>
      <c r="S123" s="550" t="str">
        <f>利用料算定表!S161</f>
        <v/>
      </c>
      <c r="T123" s="551"/>
      <c r="U123" s="551"/>
      <c r="V123" s="551"/>
      <c r="W123" s="551"/>
      <c r="X123" s="551"/>
      <c r="Y123" s="551"/>
      <c r="Z123" s="551"/>
      <c r="AA123" s="551"/>
      <c r="AB123" s="551"/>
      <c r="AC123" s="551"/>
      <c r="AD123" s="551"/>
      <c r="AE123" s="551"/>
      <c r="AF123" s="552"/>
      <c r="AG123" s="381"/>
      <c r="AH123" s="377"/>
      <c r="AI123" s="380"/>
      <c r="AJ123" s="378"/>
      <c r="AK123" s="379"/>
      <c r="AL123" s="377"/>
      <c r="AM123" s="381"/>
    </row>
    <row r="124" spans="2:39" ht="23.25" customHeight="1" x14ac:dyDescent="0.15">
      <c r="B124" s="510">
        <v>1</v>
      </c>
      <c r="C124" s="511"/>
      <c r="D124" s="512"/>
      <c r="E124" s="555">
        <f>利用料算定表!E162</f>
        <v>0</v>
      </c>
      <c r="F124" s="556"/>
      <c r="G124" s="556"/>
      <c r="H124" s="556"/>
      <c r="I124" s="557"/>
      <c r="J124" s="555">
        <f>利用料算定表!J162</f>
        <v>0</v>
      </c>
      <c r="K124" s="556"/>
      <c r="L124" s="556"/>
      <c r="M124" s="557"/>
      <c r="N124" s="555">
        <f>利用料算定表!N162</f>
        <v>0</v>
      </c>
      <c r="O124" s="556"/>
      <c r="P124" s="556"/>
      <c r="Q124" s="556"/>
      <c r="R124" s="556"/>
      <c r="S124" s="550" t="str">
        <f>利用料算定表!S162</f>
        <v/>
      </c>
      <c r="T124" s="551"/>
      <c r="U124" s="551"/>
      <c r="V124" s="551"/>
      <c r="W124" s="551"/>
      <c r="X124" s="551"/>
      <c r="Y124" s="551"/>
      <c r="Z124" s="551"/>
      <c r="AA124" s="551"/>
      <c r="AB124" s="551"/>
      <c r="AC124" s="551"/>
      <c r="AD124" s="551"/>
      <c r="AE124" s="551"/>
      <c r="AF124" s="552"/>
      <c r="AG124" s="381"/>
      <c r="AH124" s="377"/>
      <c r="AI124" s="380"/>
      <c r="AJ124" s="378"/>
      <c r="AK124" s="379"/>
      <c r="AL124" s="377"/>
      <c r="AM124" s="381"/>
    </row>
    <row r="125" spans="2:39" ht="23.25" customHeight="1" x14ac:dyDescent="0.15">
      <c r="B125" s="510">
        <v>2</v>
      </c>
      <c r="C125" s="511"/>
      <c r="D125" s="512"/>
      <c r="E125" s="555">
        <f>利用料算定表!E163</f>
        <v>0</v>
      </c>
      <c r="F125" s="556"/>
      <c r="G125" s="556"/>
      <c r="H125" s="556"/>
      <c r="I125" s="557"/>
      <c r="J125" s="555">
        <f>利用料算定表!J163</f>
        <v>0</v>
      </c>
      <c r="K125" s="556"/>
      <c r="L125" s="556"/>
      <c r="M125" s="557"/>
      <c r="N125" s="555">
        <f>利用料算定表!N163</f>
        <v>0</v>
      </c>
      <c r="O125" s="556"/>
      <c r="P125" s="556"/>
      <c r="Q125" s="556"/>
      <c r="R125" s="556"/>
      <c r="S125" s="550" t="str">
        <f>利用料算定表!S163</f>
        <v/>
      </c>
      <c r="T125" s="551"/>
      <c r="U125" s="551"/>
      <c r="V125" s="551"/>
      <c r="W125" s="551"/>
      <c r="X125" s="551"/>
      <c r="Y125" s="551"/>
      <c r="Z125" s="551"/>
      <c r="AA125" s="551"/>
      <c r="AB125" s="551"/>
      <c r="AC125" s="551"/>
      <c r="AD125" s="551"/>
      <c r="AE125" s="551"/>
      <c r="AF125" s="552"/>
      <c r="AG125" s="381"/>
      <c r="AH125" s="377"/>
      <c r="AI125" s="380"/>
      <c r="AJ125" s="378"/>
      <c r="AK125" s="379"/>
      <c r="AL125" s="377"/>
      <c r="AM125" s="381"/>
    </row>
    <row r="126" spans="2:39" ht="23.25" customHeight="1" thickBot="1" x14ac:dyDescent="0.2">
      <c r="B126" s="510">
        <v>3</v>
      </c>
      <c r="C126" s="511"/>
      <c r="D126" s="512"/>
      <c r="E126" s="928">
        <f>利用料算定表!E164</f>
        <v>0</v>
      </c>
      <c r="F126" s="929"/>
      <c r="G126" s="929"/>
      <c r="H126" s="929"/>
      <c r="I126" s="929"/>
      <c r="J126" s="928">
        <f>利用料算定表!J164</f>
        <v>0</v>
      </c>
      <c r="K126" s="929"/>
      <c r="L126" s="929"/>
      <c r="M126" s="930"/>
      <c r="N126" s="928">
        <f>利用料算定表!N164</f>
        <v>0</v>
      </c>
      <c r="O126" s="929"/>
      <c r="P126" s="929"/>
      <c r="Q126" s="929"/>
      <c r="R126" s="929"/>
      <c r="S126" s="931"/>
      <c r="T126" s="932"/>
      <c r="U126" s="932"/>
      <c r="V126" s="932"/>
      <c r="W126" s="932"/>
      <c r="X126" s="932"/>
      <c r="Y126" s="932"/>
      <c r="Z126" s="932"/>
      <c r="AA126" s="932"/>
      <c r="AB126" s="932"/>
      <c r="AC126" s="932"/>
      <c r="AD126" s="932"/>
      <c r="AE126" s="932"/>
      <c r="AF126" s="933"/>
      <c r="AG126" s="381"/>
      <c r="AH126" s="377"/>
      <c r="AI126" s="380"/>
      <c r="AJ126" s="378"/>
      <c r="AK126" s="379"/>
      <c r="AL126" s="377"/>
      <c r="AM126" s="381"/>
    </row>
    <row r="127" spans="2:39" ht="23.25" customHeight="1" thickTop="1" x14ac:dyDescent="0.15">
      <c r="B127" s="912" t="s">
        <v>1025</v>
      </c>
      <c r="C127" s="913"/>
      <c r="D127" s="914"/>
      <c r="E127" s="1075">
        <f>利用料算定表!E165</f>
        <v>0</v>
      </c>
      <c r="F127" s="1076"/>
      <c r="G127" s="1076"/>
      <c r="H127" s="1076"/>
      <c r="I127" s="1076"/>
      <c r="J127" s="919">
        <f>利用料算定表!J165</f>
        <v>0</v>
      </c>
      <c r="K127" s="920"/>
      <c r="L127" s="920"/>
      <c r="M127" s="921"/>
      <c r="N127" s="919">
        <f>利用料算定表!N165</f>
        <v>0</v>
      </c>
      <c r="O127" s="920"/>
      <c r="P127" s="920"/>
      <c r="Q127" s="920"/>
      <c r="R127" s="920"/>
      <c r="S127" s="1077" t="str">
        <f>利用料算定表!S165</f>
        <v>消費税の１円未満は四捨五入</v>
      </c>
      <c r="T127" s="1078"/>
      <c r="U127" s="1078"/>
      <c r="V127" s="1078"/>
      <c r="W127" s="1078"/>
      <c r="X127" s="1078"/>
      <c r="Y127" s="1078"/>
      <c r="Z127" s="1078"/>
      <c r="AA127" s="1078"/>
      <c r="AB127" s="1078"/>
      <c r="AC127" s="1078"/>
      <c r="AD127" s="1078"/>
      <c r="AE127" s="1078"/>
      <c r="AF127" s="1079"/>
      <c r="AG127" s="381"/>
      <c r="AH127" s="377"/>
      <c r="AI127" s="380"/>
      <c r="AJ127" s="378"/>
      <c r="AK127" s="379"/>
      <c r="AL127" s="377"/>
      <c r="AM127" s="381"/>
    </row>
    <row r="128" spans="2:39" ht="15" customHeight="1" x14ac:dyDescent="0.15">
      <c r="B128" s="553"/>
      <c r="C128" s="553"/>
      <c r="D128" s="553"/>
      <c r="E128" s="553"/>
      <c r="F128" s="553"/>
      <c r="G128" s="553"/>
      <c r="H128" s="553"/>
      <c r="I128" s="553"/>
      <c r="J128" s="553"/>
      <c r="K128" s="553"/>
      <c r="L128" s="553"/>
      <c r="M128" s="553"/>
      <c r="N128" s="553"/>
      <c r="O128" s="553"/>
      <c r="P128" s="553"/>
      <c r="Q128" s="553"/>
      <c r="R128" s="553"/>
      <c r="S128" s="553"/>
      <c r="T128" s="553"/>
      <c r="U128" s="553"/>
      <c r="V128" s="553"/>
      <c r="W128" s="553"/>
      <c r="X128" s="553"/>
      <c r="Y128" s="553"/>
      <c r="Z128" s="553"/>
      <c r="AA128" s="553"/>
      <c r="AB128" s="553"/>
      <c r="AC128" s="553"/>
      <c r="AD128" s="553"/>
      <c r="AE128" s="553"/>
      <c r="AF128" s="553"/>
    </row>
    <row r="129" spans="2:32" ht="15" customHeight="1" x14ac:dyDescent="0.15">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row>
    <row r="130" spans="2:32" ht="23.25" customHeight="1" x14ac:dyDescent="0.15"/>
    <row r="131" spans="2:32" ht="23.25" customHeight="1" x14ac:dyDescent="0.15"/>
    <row r="132" spans="2:32" ht="23.25" customHeight="1" x14ac:dyDescent="0.15"/>
    <row r="133" spans="2:32" ht="23.25" customHeight="1" x14ac:dyDescent="0.15"/>
    <row r="134" spans="2:32" ht="23.25" customHeight="1" x14ac:dyDescent="0.15"/>
    <row r="135" spans="2:32" ht="23.25" customHeight="1" x14ac:dyDescent="0.15"/>
    <row r="136" spans="2:32" ht="23.25" customHeight="1" x14ac:dyDescent="0.15"/>
    <row r="137" spans="2:32" ht="23.25" customHeight="1" x14ac:dyDescent="0.15"/>
    <row r="138" spans="2:32" ht="23.25" customHeight="1" x14ac:dyDescent="0.15"/>
    <row r="139" spans="2:32" ht="23.25" customHeight="1" x14ac:dyDescent="0.15"/>
    <row r="140" spans="2:32" ht="23.25" customHeight="1" x14ac:dyDescent="0.15"/>
    <row r="141" spans="2:32" ht="23.25" customHeight="1" x14ac:dyDescent="0.15"/>
    <row r="142" spans="2:32" ht="23.25" customHeight="1" x14ac:dyDescent="0.15"/>
    <row r="143" spans="2:32" ht="23.25" customHeight="1" x14ac:dyDescent="0.15"/>
    <row r="144" spans="2:32" ht="23.25" customHeight="1" x14ac:dyDescent="0.15"/>
    <row r="145" ht="23.25" customHeight="1" x14ac:dyDescent="0.15"/>
    <row r="146" ht="23.25" customHeight="1" x14ac:dyDescent="0.15"/>
    <row r="147" ht="23.25" customHeight="1" x14ac:dyDescent="0.15"/>
    <row r="148" ht="23.25" customHeight="1" x14ac:dyDescent="0.15"/>
    <row r="149" ht="23.25" customHeight="1" x14ac:dyDescent="0.15"/>
    <row r="150" ht="23.25" customHeight="1" x14ac:dyDescent="0.15"/>
  </sheetData>
  <mergeCells count="259">
    <mergeCell ref="E124:I124"/>
    <mergeCell ref="J124:M124"/>
    <mergeCell ref="N120:R120"/>
    <mergeCell ref="S120:AF120"/>
    <mergeCell ref="E121:I121"/>
    <mergeCell ref="N126:R126"/>
    <mergeCell ref="S126:AF126"/>
    <mergeCell ref="E127:I127"/>
    <mergeCell ref="J127:M127"/>
    <mergeCell ref="N127:R127"/>
    <mergeCell ref="S127:AF127"/>
    <mergeCell ref="E125:I125"/>
    <mergeCell ref="J125:M125"/>
    <mergeCell ref="N125:R125"/>
    <mergeCell ref="S125:AF125"/>
    <mergeCell ref="E126:I126"/>
    <mergeCell ref="J126:M126"/>
    <mergeCell ref="E118:I118"/>
    <mergeCell ref="J118:M118"/>
    <mergeCell ref="J121:M121"/>
    <mergeCell ref="N121:R121"/>
    <mergeCell ref="S121:AF121"/>
    <mergeCell ref="E123:I123"/>
    <mergeCell ref="J123:M123"/>
    <mergeCell ref="N123:R123"/>
    <mergeCell ref="S123:AF123"/>
    <mergeCell ref="V93:Y93"/>
    <mergeCell ref="H92:U92"/>
    <mergeCell ref="V92:Y92"/>
    <mergeCell ref="N124:R124"/>
    <mergeCell ref="C99:AF99"/>
    <mergeCell ref="N118:R118"/>
    <mergeCell ref="S118:AF118"/>
    <mergeCell ref="E119:I119"/>
    <mergeCell ref="J119:M119"/>
    <mergeCell ref="B110:M110"/>
    <mergeCell ref="N110:R110"/>
    <mergeCell ref="S110:AF110"/>
    <mergeCell ref="B111:M111"/>
    <mergeCell ref="N111:R111"/>
    <mergeCell ref="S111:AF111"/>
    <mergeCell ref="B114:D114"/>
    <mergeCell ref="E114:I114"/>
    <mergeCell ref="J114:M114"/>
    <mergeCell ref="N114:R114"/>
    <mergeCell ref="S114:AF114"/>
    <mergeCell ref="E117:I117"/>
    <mergeCell ref="J117:M117"/>
    <mergeCell ref="N117:R117"/>
    <mergeCell ref="S124:AF124"/>
    <mergeCell ref="Z92:AF92"/>
    <mergeCell ref="H90:J91"/>
    <mergeCell ref="K90:M90"/>
    <mergeCell ref="N90:O90"/>
    <mergeCell ref="P90:R90"/>
    <mergeCell ref="S90:U90"/>
    <mergeCell ref="K91:M91"/>
    <mergeCell ref="N91:O91"/>
    <mergeCell ref="B70:AF70"/>
    <mergeCell ref="B72:AF72"/>
    <mergeCell ref="K86:M86"/>
    <mergeCell ref="S86:U86"/>
    <mergeCell ref="H86:J86"/>
    <mergeCell ref="N86:O86"/>
    <mergeCell ref="Z86:AF86"/>
    <mergeCell ref="P86:R86"/>
    <mergeCell ref="G82:M83"/>
    <mergeCell ref="P91:R91"/>
    <mergeCell ref="S91:U91"/>
    <mergeCell ref="V91:Y91"/>
    <mergeCell ref="Z91:AF91"/>
    <mergeCell ref="V90:Y90"/>
    <mergeCell ref="Z90:AF90"/>
    <mergeCell ref="H89:U89"/>
    <mergeCell ref="P84:R84"/>
    <mergeCell ref="V87:Y87"/>
    <mergeCell ref="Z85:AF85"/>
    <mergeCell ref="H87:U87"/>
    <mergeCell ref="Z88:AF88"/>
    <mergeCell ref="N88:O88"/>
    <mergeCell ref="H88:J88"/>
    <mergeCell ref="K88:M88"/>
    <mergeCell ref="V84:Y84"/>
    <mergeCell ref="Z84:AF84"/>
    <mergeCell ref="P85:R85"/>
    <mergeCell ref="N85:O85"/>
    <mergeCell ref="S85:U85"/>
    <mergeCell ref="V86:Y86"/>
    <mergeCell ref="B128:AF129"/>
    <mergeCell ref="B27:H27"/>
    <mergeCell ref="S84:U84"/>
    <mergeCell ref="P82:R83"/>
    <mergeCell ref="I24:AF24"/>
    <mergeCell ref="I25:AF25"/>
    <mergeCell ref="B28:H28"/>
    <mergeCell ref="B35:AF35"/>
    <mergeCell ref="I29:AF29"/>
    <mergeCell ref="T36:AF36"/>
    <mergeCell ref="B33:AF34"/>
    <mergeCell ref="I26:AF26"/>
    <mergeCell ref="O45:U46"/>
    <mergeCell ref="H96:U96"/>
    <mergeCell ref="H95:U95"/>
    <mergeCell ref="Z87:AF87"/>
    <mergeCell ref="V88:Y88"/>
    <mergeCell ref="S88:U88"/>
    <mergeCell ref="P88:R88"/>
    <mergeCell ref="Z89:AF89"/>
    <mergeCell ref="V95:Y95"/>
    <mergeCell ref="Z95:AF95"/>
    <mergeCell ref="V96:Y96"/>
    <mergeCell ref="V89:Y89"/>
    <mergeCell ref="A84:A95"/>
    <mergeCell ref="B84:E87"/>
    <mergeCell ref="B88:E89"/>
    <mergeCell ref="F84:F87"/>
    <mergeCell ref="F88:F89"/>
    <mergeCell ref="B94:E94"/>
    <mergeCell ref="B95:E95"/>
    <mergeCell ref="B93:E93"/>
    <mergeCell ref="B90:E92"/>
    <mergeCell ref="F90:F92"/>
    <mergeCell ref="J21:AF21"/>
    <mergeCell ref="B71:AF71"/>
    <mergeCell ref="Z82:AF83"/>
    <mergeCell ref="Q75:AF75"/>
    <mergeCell ref="W81:AF81"/>
    <mergeCell ref="F82:F83"/>
    <mergeCell ref="O59:U60"/>
    <mergeCell ref="B59:N60"/>
    <mergeCell ref="B69:AF69"/>
    <mergeCell ref="B61:N62"/>
    <mergeCell ref="O61:U62"/>
    <mergeCell ref="V61:AF62"/>
    <mergeCell ref="B40:N41"/>
    <mergeCell ref="O40:U41"/>
    <mergeCell ref="V40:AA41"/>
    <mergeCell ref="AB40:AF41"/>
    <mergeCell ref="B47:B48"/>
    <mergeCell ref="C47:N48"/>
    <mergeCell ref="O47:U48"/>
    <mergeCell ref="C45:N46"/>
    <mergeCell ref="V45:AF46"/>
    <mergeCell ref="O53:U54"/>
    <mergeCell ref="V53:AF54"/>
    <mergeCell ref="O55:U56"/>
    <mergeCell ref="A2:AF2"/>
    <mergeCell ref="A3:AF4"/>
    <mergeCell ref="A5:AF5"/>
    <mergeCell ref="A6:AF6"/>
    <mergeCell ref="A12:AF12"/>
    <mergeCell ref="U20:Y20"/>
    <mergeCell ref="A13:AF13"/>
    <mergeCell ref="A14:AF14"/>
    <mergeCell ref="I17:AF17"/>
    <mergeCell ref="G20:T20"/>
    <mergeCell ref="Z20:AF20"/>
    <mergeCell ref="I19:P19"/>
    <mergeCell ref="I15:AF15"/>
    <mergeCell ref="A7:AF7"/>
    <mergeCell ref="A8:AF8"/>
    <mergeCell ref="A10:AF10"/>
    <mergeCell ref="A11:AF11"/>
    <mergeCell ref="A9:AF9"/>
    <mergeCell ref="I22:AF22"/>
    <mergeCell ref="F37:S38"/>
    <mergeCell ref="B23:H23"/>
    <mergeCell ref="I23:AF23"/>
    <mergeCell ref="B26:H26"/>
    <mergeCell ref="I27:AF27"/>
    <mergeCell ref="B44:N44"/>
    <mergeCell ref="C51:N52"/>
    <mergeCell ref="O51:U52"/>
    <mergeCell ref="V51:AF52"/>
    <mergeCell ref="O44:U44"/>
    <mergeCell ref="V44:AF44"/>
    <mergeCell ref="B45:B46"/>
    <mergeCell ref="V47:AF48"/>
    <mergeCell ref="B49:B50"/>
    <mergeCell ref="C49:N50"/>
    <mergeCell ref="O49:U50"/>
    <mergeCell ref="B51:B52"/>
    <mergeCell ref="V49:AF50"/>
    <mergeCell ref="I28:AF28"/>
    <mergeCell ref="B29:H29"/>
    <mergeCell ref="X30:AF30"/>
    <mergeCell ref="B37:E38"/>
    <mergeCell ref="B53:B54"/>
    <mergeCell ref="C53:N54"/>
    <mergeCell ref="B79:AF80"/>
    <mergeCell ref="N82:O83"/>
    <mergeCell ref="H84:J85"/>
    <mergeCell ref="K85:M85"/>
    <mergeCell ref="N84:O84"/>
    <mergeCell ref="K84:M84"/>
    <mergeCell ref="V85:Y85"/>
    <mergeCell ref="B55:B56"/>
    <mergeCell ref="C55:N56"/>
    <mergeCell ref="V55:AF56"/>
    <mergeCell ref="B57:N58"/>
    <mergeCell ref="O57:U58"/>
    <mergeCell ref="V57:AF58"/>
    <mergeCell ref="B66:AF66"/>
    <mergeCell ref="B67:AF67"/>
    <mergeCell ref="B68:AF68"/>
    <mergeCell ref="V59:AF60"/>
    <mergeCell ref="Q73:AF73"/>
    <mergeCell ref="Q74:AF74"/>
    <mergeCell ref="B82:E83"/>
    <mergeCell ref="S82:U83"/>
    <mergeCell ref="V82:Y83"/>
    <mergeCell ref="B125:D125"/>
    <mergeCell ref="B126:D126"/>
    <mergeCell ref="B127:D127"/>
    <mergeCell ref="C100:AF100"/>
    <mergeCell ref="C101:AF101"/>
    <mergeCell ref="C102:AF102"/>
    <mergeCell ref="B109:M109"/>
    <mergeCell ref="N109:R109"/>
    <mergeCell ref="S109:AF109"/>
    <mergeCell ref="B106:AF107"/>
    <mergeCell ref="B108:E108"/>
    <mergeCell ref="S108:Y108"/>
    <mergeCell ref="E122:I122"/>
    <mergeCell ref="J122:M122"/>
    <mergeCell ref="N122:R122"/>
    <mergeCell ref="S122:AF122"/>
    <mergeCell ref="S115:AF115"/>
    <mergeCell ref="B120:D120"/>
    <mergeCell ref="B121:D121"/>
    <mergeCell ref="B122:D122"/>
    <mergeCell ref="E120:I120"/>
    <mergeCell ref="J120:M120"/>
    <mergeCell ref="E116:I116"/>
    <mergeCell ref="B119:D119"/>
    <mergeCell ref="B123:D123"/>
    <mergeCell ref="B124:D124"/>
    <mergeCell ref="Z96:AF96"/>
    <mergeCell ref="Z93:AF93"/>
    <mergeCell ref="H93:U93"/>
    <mergeCell ref="H94:U94"/>
    <mergeCell ref="V94:Y94"/>
    <mergeCell ref="Z94:AF94"/>
    <mergeCell ref="E115:I115"/>
    <mergeCell ref="J115:M115"/>
    <mergeCell ref="B116:D116"/>
    <mergeCell ref="B117:D117"/>
    <mergeCell ref="B118:D118"/>
    <mergeCell ref="N115:R115"/>
    <mergeCell ref="N119:R119"/>
    <mergeCell ref="S119:AF119"/>
    <mergeCell ref="F108:J108"/>
    <mergeCell ref="L108:P108"/>
    <mergeCell ref="Q108:R108"/>
    <mergeCell ref="S117:AF117"/>
    <mergeCell ref="B115:D115"/>
    <mergeCell ref="J116:M116"/>
    <mergeCell ref="N116:R116"/>
    <mergeCell ref="S116:AF116"/>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3" manualBreakCount="3">
    <brk id="29" max="31" man="1"/>
    <brk id="75" max="31"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02"/>
  <dimension ref="A1:AQ111"/>
  <sheetViews>
    <sheetView showGridLines="0" view="pageBreakPreview" zoomScaleNormal="85" zoomScaleSheetLayoutView="100" workbookViewId="0"/>
  </sheetViews>
  <sheetFormatPr defaultColWidth="2.625" defaultRowHeight="13.5" outlineLevelRow="1" x14ac:dyDescent="0.15"/>
  <cols>
    <col min="1" max="1" width="2.625" style="1" customWidth="1"/>
    <col min="2" max="2" width="5.375" style="1" customWidth="1"/>
    <col min="3" max="6" width="2.625" style="1"/>
    <col min="7" max="7" width="2.625" style="1" customWidth="1"/>
    <col min="8" max="23" width="2.625" style="1"/>
    <col min="24" max="24" width="2.625" style="1" customWidth="1"/>
    <col min="25" max="33" width="2.625" style="1"/>
    <col min="34" max="34" width="2.125" style="143" customWidth="1"/>
    <col min="35" max="35" width="3.875" style="158" customWidth="1"/>
    <col min="36" max="36" width="10.5" style="144" bestFit="1" customWidth="1"/>
    <col min="37" max="37" width="3.5" style="174" customWidth="1"/>
    <col min="38" max="38" width="7.25" style="143" bestFit="1" customWidth="1"/>
    <col min="39" max="16384" width="2.625" style="1"/>
  </cols>
  <sheetData>
    <row r="1" spans="1:36" ht="44.25" customHeight="1" x14ac:dyDescent="0.15"/>
    <row r="2" spans="1:36" customFormat="1" ht="23.25" customHeight="1" x14ac:dyDescent="0.15">
      <c r="A2" s="997" t="str">
        <f>利用料算定表!X67</f>
        <v>令和　　年　　月　　日</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row>
    <row r="3" spans="1:36" customFormat="1" ht="23.25" customHeight="1" x14ac:dyDescent="0.15">
      <c r="A3" s="998" t="str">
        <f>利用料算定表!B70</f>
        <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59"/>
    </row>
    <row r="4" spans="1:36" customFormat="1" ht="23.25" customHeight="1" x14ac:dyDescent="0.15">
      <c r="A4" s="998"/>
      <c r="B4" s="998"/>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59"/>
    </row>
    <row r="5" spans="1:36" customFormat="1" ht="23.25" customHeight="1" x14ac:dyDescent="0.15">
      <c r="A5" s="999" t="s">
        <v>787</v>
      </c>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row>
    <row r="6" spans="1:36" customFormat="1" ht="23.25" customHeight="1" x14ac:dyDescent="0.15">
      <c r="A6" s="999" t="s">
        <v>791</v>
      </c>
      <c r="B6" s="999"/>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row>
    <row r="7" spans="1:36" customFormat="1" ht="23.25" customHeight="1" x14ac:dyDescent="0.15">
      <c r="A7" s="999" t="s">
        <v>1070</v>
      </c>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row>
    <row r="8" spans="1:36" customFormat="1" ht="23.25" customHeight="1" x14ac:dyDescent="0.15">
      <c r="A8" s="1000"/>
      <c r="B8" s="1000"/>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row>
    <row r="9" spans="1:36" customFormat="1" ht="23.25" customHeight="1" x14ac:dyDescent="0.15">
      <c r="A9" s="1010" t="s">
        <v>789</v>
      </c>
      <c r="B9" s="1010"/>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row>
    <row r="10" spans="1:36" customFormat="1" ht="23.25" customHeight="1" x14ac:dyDescent="0.15">
      <c r="A10" s="1000"/>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row>
    <row r="11" spans="1:36" customFormat="1" ht="23.25" customHeight="1" x14ac:dyDescent="0.15">
      <c r="A11" s="1009" t="s">
        <v>915</v>
      </c>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row>
    <row r="12" spans="1:36" customFormat="1" ht="23.25" customHeight="1" x14ac:dyDescent="0.15">
      <c r="A12" s="1000"/>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J12" s="213"/>
    </row>
    <row r="13" spans="1:36" customFormat="1" ht="23.25" customHeight="1" x14ac:dyDescent="0.15">
      <c r="A13" s="1002" t="s">
        <v>154</v>
      </c>
      <c r="B13" s="1002"/>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row>
    <row r="14" spans="1:36" customFormat="1" ht="23.25" customHeight="1" x14ac:dyDescent="0.15">
      <c r="A14" s="1003"/>
      <c r="B14" s="1003"/>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row>
    <row r="15" spans="1:36" customFormat="1" ht="23.25" customHeight="1" x14ac:dyDescent="0.15">
      <c r="A15" s="182" t="s">
        <v>788</v>
      </c>
      <c r="B15" s="182"/>
      <c r="C15" s="182"/>
      <c r="D15" s="182"/>
      <c r="E15" s="182"/>
      <c r="F15" s="182"/>
      <c r="G15" s="182"/>
      <c r="H15" s="182"/>
      <c r="I15" s="982" t="s">
        <v>158</v>
      </c>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row>
    <row r="16" spans="1:36" customFormat="1" ht="23.25" customHeight="1" x14ac:dyDescent="0.15">
      <c r="A16" s="182"/>
      <c r="B16" s="182"/>
      <c r="C16" s="182"/>
      <c r="D16" s="182"/>
      <c r="E16" s="182"/>
      <c r="F16" s="182"/>
      <c r="G16" s="182"/>
      <c r="H16" s="182"/>
      <c r="I16" s="183"/>
      <c r="J16" s="184"/>
      <c r="K16" s="185"/>
      <c r="L16" s="182"/>
      <c r="M16" s="182"/>
      <c r="N16" s="182"/>
      <c r="O16" s="182"/>
      <c r="P16" s="182"/>
      <c r="Q16" s="182"/>
      <c r="R16" s="182"/>
      <c r="S16" s="182"/>
      <c r="T16" s="182"/>
      <c r="U16" s="182"/>
      <c r="V16" s="182"/>
      <c r="W16" s="182"/>
      <c r="X16" s="182"/>
      <c r="Y16" s="182"/>
      <c r="Z16" s="182"/>
      <c r="AA16" s="182"/>
      <c r="AB16" s="182"/>
      <c r="AC16" s="182"/>
      <c r="AD16" s="182"/>
      <c r="AE16" s="182"/>
      <c r="AF16" s="182"/>
    </row>
    <row r="17" spans="1:32" customFormat="1" ht="23.25" customHeight="1" x14ac:dyDescent="0.15">
      <c r="A17" s="182" t="s">
        <v>165</v>
      </c>
      <c r="B17" s="182"/>
      <c r="C17" s="182"/>
      <c r="D17" s="182"/>
      <c r="E17" s="182"/>
      <c r="F17" s="182"/>
      <c r="G17" s="182"/>
      <c r="H17" s="182"/>
      <c r="I17" s="1004" t="str">
        <f>DBCS(IF(利用料算定表!$Z$59&gt;=4,
"令和"&amp;利用料算定表!$M$1&amp;"年"&amp;利用料算定表!$Z$59&amp;"月１日より令和" &amp; 利用料算定表!$M$1+1 &amp; "年３月３１日まで",
"令和"&amp;利用料算定表!$M$1+1&amp;"年"&amp;利用料算定表!$Z$59&amp;"月１日より令和" &amp; 利用料算定表!$M$1+1 &amp; "年３月３１日まで"))</f>
        <v>令和０年４月１日より令和１年３月３１日まで</v>
      </c>
      <c r="J17" s="1004"/>
      <c r="K17" s="1004"/>
      <c r="L17" s="1004"/>
      <c r="M17" s="1004"/>
      <c r="N17" s="1004"/>
      <c r="O17" s="1004"/>
      <c r="P17" s="1004"/>
      <c r="Q17" s="1004"/>
      <c r="R17" s="1004"/>
      <c r="S17" s="1004"/>
      <c r="T17" s="1004"/>
      <c r="U17" s="1004"/>
      <c r="V17" s="1004"/>
      <c r="W17" s="1004"/>
      <c r="X17" s="1004"/>
      <c r="Y17" s="1004"/>
      <c r="Z17" s="1004"/>
      <c r="AA17" s="1004"/>
      <c r="AB17" s="1004"/>
      <c r="AC17" s="1004"/>
      <c r="AD17" s="1004"/>
      <c r="AE17" s="1004"/>
      <c r="AF17" s="1004"/>
    </row>
    <row r="18" spans="1:32" customFormat="1" ht="23.25" customHeight="1" x14ac:dyDescent="0.15">
      <c r="A18" s="182"/>
      <c r="B18" s="182"/>
      <c r="C18" s="182"/>
      <c r="D18" s="182"/>
      <c r="E18" s="182"/>
      <c r="F18" s="182"/>
      <c r="G18" s="182"/>
      <c r="H18" s="182"/>
      <c r="I18" s="183"/>
      <c r="J18" s="184"/>
      <c r="K18" s="185"/>
      <c r="L18" s="182"/>
      <c r="M18" s="182"/>
      <c r="N18" s="182"/>
      <c r="O18" s="182"/>
      <c r="P18" s="182"/>
      <c r="Q18" s="182"/>
      <c r="R18" s="182"/>
      <c r="S18" s="182"/>
      <c r="T18" s="182"/>
      <c r="U18" s="182"/>
      <c r="V18" s="182"/>
      <c r="W18" s="182"/>
      <c r="X18" s="182"/>
      <c r="Y18" s="182"/>
      <c r="Z18" s="182"/>
      <c r="AA18" s="182"/>
      <c r="AB18" s="182"/>
      <c r="AC18" s="182"/>
      <c r="AD18" s="182"/>
      <c r="AE18" s="182"/>
      <c r="AF18" s="182"/>
    </row>
    <row r="19" spans="1:32" customFormat="1" ht="23.25" customHeight="1" x14ac:dyDescent="0.15">
      <c r="A19" s="182" t="s">
        <v>156</v>
      </c>
      <c r="B19" s="182"/>
      <c r="C19" s="182"/>
      <c r="D19" s="182"/>
      <c r="E19" s="182"/>
      <c r="F19" s="182"/>
      <c r="G19" s="182"/>
      <c r="H19" s="182"/>
      <c r="I19" s="1008">
        <f>T39</f>
        <v>0</v>
      </c>
      <c r="J19" s="1008"/>
      <c r="K19" s="1008"/>
      <c r="L19" s="1008"/>
      <c r="M19" s="1008"/>
      <c r="N19" s="1008"/>
      <c r="O19" s="1008"/>
      <c r="P19" s="1008"/>
      <c r="Q19" s="180" t="s">
        <v>159</v>
      </c>
      <c r="R19" s="212" t="s">
        <v>820</v>
      </c>
      <c r="S19" s="179"/>
      <c r="T19" s="179"/>
      <c r="U19" s="179"/>
      <c r="V19" s="179"/>
      <c r="W19" s="179"/>
      <c r="X19" s="179"/>
      <c r="Y19" s="179"/>
      <c r="Z19" s="179"/>
      <c r="AA19" s="179"/>
      <c r="AB19" s="179"/>
      <c r="AC19" s="179"/>
      <c r="AD19" s="179"/>
      <c r="AE19" s="179"/>
      <c r="AF19" s="179"/>
    </row>
    <row r="20" spans="1:32" customFormat="1" ht="23.25" customHeight="1" x14ac:dyDescent="0.15">
      <c r="A20" s="182"/>
      <c r="B20" s="182"/>
      <c r="C20" s="182"/>
      <c r="D20" s="182"/>
      <c r="E20" s="182"/>
      <c r="F20" s="182"/>
      <c r="G20" s="211"/>
      <c r="H20" s="211"/>
      <c r="I20" s="984" t="s">
        <v>819</v>
      </c>
      <c r="J20" s="984"/>
      <c r="K20" s="984"/>
      <c r="L20" s="984"/>
      <c r="M20" s="984"/>
      <c r="N20" s="984"/>
      <c r="O20" s="984"/>
      <c r="P20" s="984"/>
      <c r="Q20" s="984"/>
      <c r="R20" s="984"/>
      <c r="S20" s="984"/>
      <c r="T20" s="984"/>
      <c r="U20" s="984"/>
      <c r="V20" s="984"/>
      <c r="W20" s="984"/>
      <c r="X20" s="984"/>
      <c r="Y20" s="984"/>
      <c r="Z20" s="984"/>
      <c r="AA20" s="984"/>
      <c r="AB20" s="984"/>
      <c r="AC20" s="984"/>
      <c r="AD20" s="984"/>
      <c r="AE20" s="984"/>
      <c r="AF20" s="984"/>
    </row>
    <row r="21" spans="1:32" customFormat="1" ht="23.25" customHeight="1" x14ac:dyDescent="0.15">
      <c r="A21" s="205"/>
      <c r="B21" s="205"/>
      <c r="C21" s="205"/>
      <c r="D21" s="205"/>
      <c r="E21" s="205"/>
      <c r="F21" s="205"/>
      <c r="G21" s="205"/>
      <c r="H21" s="205"/>
      <c r="I21" s="205"/>
      <c r="J21" s="1080"/>
      <c r="K21" s="1080"/>
      <c r="L21" s="1080"/>
      <c r="M21" s="1080"/>
      <c r="N21" s="1080"/>
      <c r="O21" s="1080"/>
      <c r="P21" s="1080"/>
      <c r="Q21" s="1080"/>
      <c r="R21" s="1080"/>
      <c r="S21" s="1080"/>
      <c r="T21" s="1080"/>
      <c r="U21" s="1080"/>
      <c r="V21" s="1080"/>
      <c r="W21" s="1080"/>
      <c r="X21" s="1080"/>
      <c r="Y21" s="1080"/>
      <c r="Z21" s="1080"/>
      <c r="AA21" s="1080"/>
      <c r="AB21" s="1080"/>
      <c r="AC21" s="1080"/>
      <c r="AD21" s="1080"/>
      <c r="AE21" s="1080"/>
      <c r="AF21" s="1080"/>
    </row>
    <row r="22" spans="1:32" customFormat="1" ht="110.1" customHeight="1" x14ac:dyDescent="0.15">
      <c r="A22" s="181" t="s">
        <v>0</v>
      </c>
      <c r="B22" s="178"/>
      <c r="C22" s="178"/>
      <c r="D22" s="178"/>
      <c r="E22" s="178"/>
      <c r="F22" s="178"/>
      <c r="G22" s="178"/>
      <c r="H22" s="178"/>
      <c r="I22" s="981" t="str">
        <f>利・税込!I22</f>
        <v xml:space="preserve">通知・報告配信システム
建築士・事務所登録閲覧システム（照会）
</v>
      </c>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row>
    <row r="23" spans="1:32" customFormat="1" ht="20.100000000000001" customHeight="1" x14ac:dyDescent="0.15">
      <c r="A23" s="182"/>
      <c r="B23" s="982"/>
      <c r="C23" s="982"/>
      <c r="D23" s="982"/>
      <c r="E23" s="982"/>
      <c r="F23" s="982"/>
      <c r="G23" s="982"/>
      <c r="H23" s="982"/>
      <c r="I23" s="983"/>
      <c r="J23" s="983"/>
      <c r="K23" s="983"/>
      <c r="L23" s="983"/>
      <c r="M23" s="983"/>
      <c r="N23" s="983"/>
      <c r="O23" s="983"/>
      <c r="P23" s="983"/>
      <c r="Q23" s="983"/>
      <c r="R23" s="983"/>
      <c r="S23" s="983"/>
      <c r="T23" s="983"/>
      <c r="U23" s="983"/>
      <c r="V23" s="983"/>
      <c r="W23" s="983"/>
      <c r="X23" s="983"/>
      <c r="Y23" s="983"/>
      <c r="Z23" s="983"/>
      <c r="AA23" s="983"/>
      <c r="AB23" s="983"/>
      <c r="AC23" s="983"/>
      <c r="AD23" s="983"/>
      <c r="AE23" s="983"/>
      <c r="AF23" s="983"/>
    </row>
    <row r="24" spans="1:32" customFormat="1" ht="20.100000000000001" customHeight="1" x14ac:dyDescent="0.15">
      <c r="A24" s="182" t="s">
        <v>1108</v>
      </c>
      <c r="B24" s="182"/>
      <c r="C24" s="182"/>
      <c r="D24" s="182"/>
      <c r="E24" s="182"/>
      <c r="F24" s="182"/>
      <c r="G24" s="182"/>
      <c r="H24" s="182"/>
      <c r="I24" s="1044" t="str">
        <f>DBCS(利用料算定表!P16)</f>
        <v/>
      </c>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row>
    <row r="25" spans="1:32" customFormat="1" ht="20.100000000000001" customHeight="1" x14ac:dyDescent="0.15">
      <c r="A25" s="178"/>
      <c r="B25" s="984"/>
      <c r="C25" s="984"/>
      <c r="D25" s="984"/>
      <c r="E25" s="984"/>
      <c r="F25" s="984"/>
      <c r="G25" s="984"/>
      <c r="H25" s="984"/>
      <c r="I25" s="1045" t="str">
        <f>IF(利用料算定表!$F$126="○","令和６年度までは通知・報告配信システムは無償です。","")</f>
        <v>令和６年度までは通知・報告配信システムは無償です。</v>
      </c>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row>
    <row r="26" spans="1:32" customFormat="1" ht="20.100000000000001" customHeight="1" x14ac:dyDescent="0.15">
      <c r="B26" s="995"/>
      <c r="C26" s="995"/>
      <c r="D26" s="995"/>
      <c r="E26" s="995"/>
      <c r="F26" s="995"/>
      <c r="G26" s="995"/>
      <c r="H26" s="995"/>
      <c r="I26" s="985"/>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5"/>
    </row>
    <row r="27" spans="1:32" customFormat="1" ht="20.100000000000001" customHeight="1" x14ac:dyDescent="0.15">
      <c r="B27" s="995"/>
      <c r="C27" s="995"/>
      <c r="D27" s="995"/>
      <c r="E27" s="995"/>
      <c r="F27" s="995"/>
      <c r="G27" s="995"/>
      <c r="H27" s="99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row>
    <row r="28" spans="1:32" customFormat="1" ht="39" customHeight="1" x14ac:dyDescent="0.15">
      <c r="B28" s="995"/>
      <c r="C28" s="995"/>
      <c r="D28" s="995"/>
      <c r="E28" s="995"/>
      <c r="F28" s="995"/>
      <c r="G28" s="995"/>
      <c r="H28" s="99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row>
    <row r="29" spans="1:32" ht="15" customHeight="1" x14ac:dyDescent="0.15">
      <c r="X29" s="996"/>
      <c r="Y29" s="996"/>
      <c r="Z29" s="996"/>
      <c r="AA29" s="996"/>
      <c r="AB29" s="996"/>
      <c r="AC29" s="996"/>
      <c r="AD29" s="996"/>
      <c r="AE29" s="996"/>
      <c r="AF29" s="996"/>
    </row>
    <row r="30" spans="1:32" ht="50.1" customHeight="1" x14ac:dyDescent="0.15">
      <c r="A30" s="3"/>
      <c r="B30" s="3" t="str">
        <f>利用料算定表!B115</f>
        <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ht="15" customHeight="1" x14ac:dyDescent="0.15">
      <c r="X31" s="189"/>
      <c r="Y31" s="189"/>
      <c r="Z31" s="189"/>
      <c r="AA31" s="189"/>
      <c r="AB31" s="189"/>
      <c r="AC31" s="189"/>
      <c r="AD31" s="189"/>
      <c r="AE31" s="189"/>
      <c r="AF31" s="189"/>
    </row>
    <row r="32" spans="1:32" ht="15" customHeight="1" x14ac:dyDescent="0.15">
      <c r="B32" s="610" t="s">
        <v>790</v>
      </c>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row>
    <row r="33" spans="1:33" ht="15" customHeight="1" x14ac:dyDescent="0.15">
      <c r="B33" s="610"/>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row>
    <row r="34" spans="1:33" ht="19.5" customHeight="1" x14ac:dyDescent="0.15">
      <c r="A34" s="3"/>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row>
    <row r="35" spans="1:33" ht="15" customHeight="1" x14ac:dyDescent="0.15">
      <c r="A35" s="3"/>
      <c r="B35" s="3"/>
      <c r="C35" s="3"/>
      <c r="D35" s="3"/>
      <c r="E35" s="3"/>
      <c r="F35" s="3"/>
      <c r="G35" s="3"/>
      <c r="H35" s="3"/>
      <c r="I35" s="3"/>
      <c r="J35" s="3"/>
      <c r="K35" s="3"/>
      <c r="L35" s="3"/>
      <c r="M35" s="3"/>
      <c r="N35" s="3"/>
      <c r="O35" s="3"/>
      <c r="P35" s="3"/>
      <c r="Q35" s="3"/>
      <c r="R35" s="3"/>
      <c r="S35" s="3"/>
      <c r="T35" s="609"/>
      <c r="U35" s="609"/>
      <c r="V35" s="609"/>
      <c r="W35" s="609"/>
      <c r="X35" s="609"/>
      <c r="Y35" s="609"/>
      <c r="Z35" s="609"/>
      <c r="AA35" s="609"/>
      <c r="AB35" s="609"/>
      <c r="AC35" s="609"/>
      <c r="AD35" s="609"/>
      <c r="AE35" s="609"/>
      <c r="AF35" s="609"/>
    </row>
    <row r="36" spans="1:33" ht="15" customHeight="1" x14ac:dyDescent="0.15">
      <c r="B36" s="683" t="str">
        <f>利用料算定表!B73</f>
        <v>摘要</v>
      </c>
      <c r="C36" s="684"/>
      <c r="D36" s="684"/>
      <c r="E36" s="685"/>
      <c r="F36" s="689" t="str">
        <f>利用料算定表!F73</f>
        <v/>
      </c>
      <c r="G36" s="690"/>
      <c r="H36" s="690"/>
      <c r="I36" s="690"/>
      <c r="J36" s="690"/>
      <c r="K36" s="690"/>
      <c r="L36" s="690"/>
      <c r="M36" s="690"/>
      <c r="N36" s="690"/>
      <c r="O36" s="690"/>
      <c r="P36" s="690"/>
      <c r="Q36" s="690"/>
      <c r="R36" s="690"/>
      <c r="S36" s="691"/>
      <c r="U36" s="7"/>
      <c r="V36" s="7"/>
      <c r="W36" s="7"/>
      <c r="X36" s="7"/>
      <c r="Y36" s="7"/>
      <c r="Z36" s="7"/>
      <c r="AA36" s="7"/>
      <c r="AB36" s="7"/>
      <c r="AC36" s="7"/>
      <c r="AD36" s="7"/>
      <c r="AE36" s="7"/>
      <c r="AF36" s="7"/>
    </row>
    <row r="37" spans="1:33" ht="15" customHeight="1" x14ac:dyDescent="0.15">
      <c r="B37" s="686"/>
      <c r="C37" s="687"/>
      <c r="D37" s="687"/>
      <c r="E37" s="688"/>
      <c r="F37" s="692"/>
      <c r="G37" s="693"/>
      <c r="H37" s="693"/>
      <c r="I37" s="693"/>
      <c r="J37" s="693"/>
      <c r="K37" s="693"/>
      <c r="L37" s="693"/>
      <c r="M37" s="693"/>
      <c r="N37" s="693"/>
      <c r="O37" s="693"/>
      <c r="P37" s="693"/>
      <c r="Q37" s="693"/>
      <c r="R37" s="693"/>
      <c r="S37" s="694"/>
      <c r="U37" s="7"/>
      <c r="V37" s="7"/>
      <c r="W37" s="7"/>
      <c r="X37" s="7"/>
      <c r="Y37" s="7"/>
      <c r="Z37" s="7"/>
      <c r="AA37" s="7"/>
      <c r="AB37" s="7"/>
      <c r="AC37" s="7"/>
      <c r="AD37" s="7"/>
      <c r="AE37" s="7"/>
      <c r="AF37" s="7"/>
    </row>
    <row r="38" spans="1:33" ht="15" customHeight="1" thickBot="1" x14ac:dyDescent="0.2">
      <c r="AF38" s="2"/>
    </row>
    <row r="39" spans="1:33" ht="15" customHeight="1" x14ac:dyDescent="0.15">
      <c r="B39" s="1087" t="str">
        <f>DBCS(LEFT(利用料算定表!$A$1,6)&amp;"利用料 ("&amp;DBCS(利用料算定表!$AK$76)&amp;"か月）")</f>
        <v>令和０年度利利用料　（１２か月）</v>
      </c>
      <c r="C39" s="1088"/>
      <c r="D39" s="1088"/>
      <c r="E39" s="1088"/>
      <c r="F39" s="1088"/>
      <c r="G39" s="1088"/>
      <c r="H39" s="1088"/>
      <c r="I39" s="1088"/>
      <c r="J39" s="1088"/>
      <c r="K39" s="1088"/>
      <c r="L39" s="1088"/>
      <c r="M39" s="1088"/>
      <c r="N39" s="1088"/>
      <c r="O39" s="1088"/>
      <c r="P39" s="1088"/>
      <c r="Q39" s="1088"/>
      <c r="R39" s="1088"/>
      <c r="S39" s="1089"/>
      <c r="T39" s="1093">
        <f>O62</f>
        <v>0</v>
      </c>
      <c r="U39" s="1094"/>
      <c r="V39" s="1094"/>
      <c r="W39" s="1094"/>
      <c r="X39" s="1094"/>
      <c r="Y39" s="1094"/>
      <c r="Z39" s="1094"/>
      <c r="AA39" s="1094"/>
      <c r="AB39" s="1094"/>
      <c r="AC39" s="1097" t="s">
        <v>820</v>
      </c>
      <c r="AD39" s="1098"/>
      <c r="AE39" s="1098"/>
      <c r="AF39" s="1099"/>
      <c r="AG39" s="106"/>
    </row>
    <row r="40" spans="1:33" ht="15" customHeight="1" x14ac:dyDescent="0.15">
      <c r="B40" s="1090"/>
      <c r="C40" s="1091"/>
      <c r="D40" s="1091"/>
      <c r="E40" s="1091"/>
      <c r="F40" s="1091"/>
      <c r="G40" s="1091"/>
      <c r="H40" s="1091"/>
      <c r="I40" s="1091"/>
      <c r="J40" s="1091"/>
      <c r="K40" s="1091"/>
      <c r="L40" s="1091"/>
      <c r="M40" s="1091"/>
      <c r="N40" s="1091"/>
      <c r="O40" s="1091"/>
      <c r="P40" s="1091"/>
      <c r="Q40" s="1091"/>
      <c r="R40" s="1091"/>
      <c r="S40" s="1092"/>
      <c r="T40" s="1095"/>
      <c r="U40" s="1096"/>
      <c r="V40" s="1096"/>
      <c r="W40" s="1096"/>
      <c r="X40" s="1096"/>
      <c r="Y40" s="1096"/>
      <c r="Z40" s="1096"/>
      <c r="AA40" s="1096"/>
      <c r="AB40" s="1096"/>
      <c r="AC40" s="1100"/>
      <c r="AD40" s="1101"/>
      <c r="AE40" s="1101"/>
      <c r="AF40" s="1102"/>
      <c r="AG40" s="106"/>
    </row>
    <row r="41" spans="1:33" ht="15" customHeight="1" x14ac:dyDescent="0.15">
      <c r="B41" s="39"/>
      <c r="C41" s="40"/>
      <c r="D41" s="40"/>
      <c r="E41" s="40"/>
      <c r="F41" s="40"/>
      <c r="G41" s="1081" t="s">
        <v>1049</v>
      </c>
      <c r="H41" s="1082"/>
      <c r="I41" s="1082"/>
      <c r="J41" s="1082"/>
      <c r="K41" s="1082"/>
      <c r="L41" s="1082"/>
      <c r="M41" s="1082"/>
      <c r="N41" s="1082"/>
      <c r="O41" s="1082"/>
      <c r="P41" s="1082"/>
      <c r="Q41" s="1082"/>
      <c r="R41" s="1082"/>
      <c r="S41" s="1083"/>
      <c r="T41" s="1103">
        <f>O64</f>
        <v>0</v>
      </c>
      <c r="U41" s="1104"/>
      <c r="V41" s="1104"/>
      <c r="W41" s="1104"/>
      <c r="X41" s="1104"/>
      <c r="Y41" s="1104"/>
      <c r="Z41" s="1104"/>
      <c r="AA41" s="1104"/>
      <c r="AB41" s="1105"/>
      <c r="AC41" s="1109" t="s">
        <v>820</v>
      </c>
      <c r="AD41" s="1110"/>
      <c r="AE41" s="1110"/>
      <c r="AF41" s="1111"/>
    </row>
    <row r="42" spans="1:33" ht="15" customHeight="1" thickBot="1" x14ac:dyDescent="0.2">
      <c r="B42" s="1115"/>
      <c r="C42" s="1116"/>
      <c r="D42" s="1116"/>
      <c r="E42" s="1116"/>
      <c r="F42" s="1116"/>
      <c r="G42" s="1084"/>
      <c r="H42" s="1085"/>
      <c r="I42" s="1085"/>
      <c r="J42" s="1085"/>
      <c r="K42" s="1085"/>
      <c r="L42" s="1085"/>
      <c r="M42" s="1085"/>
      <c r="N42" s="1085"/>
      <c r="O42" s="1085"/>
      <c r="P42" s="1085"/>
      <c r="Q42" s="1085"/>
      <c r="R42" s="1085"/>
      <c r="S42" s="1086"/>
      <c r="T42" s="1106"/>
      <c r="U42" s="1107"/>
      <c r="V42" s="1107"/>
      <c r="W42" s="1107"/>
      <c r="X42" s="1107"/>
      <c r="Y42" s="1107"/>
      <c r="Z42" s="1107"/>
      <c r="AA42" s="1107"/>
      <c r="AB42" s="1108"/>
      <c r="AC42" s="1112"/>
      <c r="AD42" s="1113"/>
      <c r="AE42" s="1113"/>
      <c r="AF42" s="1114"/>
    </row>
    <row r="43" spans="1:33" ht="15" customHeight="1" x14ac:dyDescent="0.15"/>
    <row r="44" spans="1:33" ht="15" customHeight="1" x14ac:dyDescent="0.15">
      <c r="A44" s="3"/>
      <c r="B44" s="8" t="str">
        <f>利用料算定表!B79</f>
        <v>内訳</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3" ht="15" customHeight="1" x14ac:dyDescent="0.15">
      <c r="A45" s="3"/>
      <c r="B45" s="705" t="str">
        <f>利用料算定表!B80</f>
        <v>サブシステム名</v>
      </c>
      <c r="C45" s="661"/>
      <c r="D45" s="661"/>
      <c r="E45" s="661"/>
      <c r="F45" s="661"/>
      <c r="G45" s="661"/>
      <c r="H45" s="661"/>
      <c r="I45" s="661"/>
      <c r="J45" s="661"/>
      <c r="K45" s="661"/>
      <c r="L45" s="661"/>
      <c r="M45" s="661"/>
      <c r="N45" s="706"/>
      <c r="O45" s="705" t="str">
        <f>利用料算定表!O80</f>
        <v>利用料年額（円）</v>
      </c>
      <c r="P45" s="661"/>
      <c r="Q45" s="661"/>
      <c r="R45" s="661"/>
      <c r="S45" s="661"/>
      <c r="T45" s="661"/>
      <c r="U45" s="662"/>
      <c r="V45" s="660" t="str">
        <f>利用料算定表!V80</f>
        <v>備考</v>
      </c>
      <c r="W45" s="661"/>
      <c r="X45" s="661"/>
      <c r="Y45" s="661"/>
      <c r="Z45" s="661"/>
      <c r="AA45" s="661"/>
      <c r="AB45" s="661"/>
      <c r="AC45" s="661"/>
      <c r="AD45" s="661"/>
      <c r="AE45" s="661"/>
      <c r="AF45" s="662"/>
    </row>
    <row r="46" spans="1:33" ht="15" customHeight="1" x14ac:dyDescent="0.15">
      <c r="A46" s="3"/>
      <c r="B46" s="1126" t="str">
        <f>利用料算定表!B81</f>
        <v>Ａ</v>
      </c>
      <c r="C46" s="1127" t="str">
        <f>利用料算定表!C81</f>
        <v>台帳登録閲覧システム</v>
      </c>
      <c r="D46" s="1127"/>
      <c r="E46" s="1127"/>
      <c r="F46" s="1127"/>
      <c r="G46" s="1127"/>
      <c r="H46" s="1127"/>
      <c r="I46" s="1127"/>
      <c r="J46" s="1127"/>
      <c r="K46" s="1127"/>
      <c r="L46" s="1127"/>
      <c r="M46" s="1127"/>
      <c r="N46" s="1128"/>
      <c r="O46" s="1129" t="str">
        <f>利用料算定表!O81</f>
        <v>対象外</v>
      </c>
      <c r="P46" s="1130"/>
      <c r="Q46" s="1130"/>
      <c r="R46" s="1130"/>
      <c r="S46" s="1130"/>
      <c r="T46" s="1130"/>
      <c r="U46" s="1131"/>
      <c r="V46" s="1132"/>
      <c r="W46" s="1133"/>
      <c r="X46" s="1133"/>
      <c r="Y46" s="1133"/>
      <c r="Z46" s="1133"/>
      <c r="AA46" s="1133"/>
      <c r="AB46" s="1133"/>
      <c r="AC46" s="1133"/>
      <c r="AD46" s="1133"/>
      <c r="AE46" s="1133"/>
      <c r="AF46" s="1134"/>
    </row>
    <row r="47" spans="1:33" ht="15" customHeight="1" x14ac:dyDescent="0.15">
      <c r="A47" s="3"/>
      <c r="B47" s="1117">
        <f>利用料算定表!B82</f>
        <v>0</v>
      </c>
      <c r="C47" s="1118"/>
      <c r="D47" s="1118"/>
      <c r="E47" s="1118"/>
      <c r="F47" s="1118"/>
      <c r="G47" s="1118"/>
      <c r="H47" s="1118"/>
      <c r="I47" s="1118"/>
      <c r="J47" s="1118"/>
      <c r="K47" s="1118"/>
      <c r="L47" s="1118"/>
      <c r="M47" s="1118"/>
      <c r="N47" s="1119"/>
      <c r="O47" s="1120"/>
      <c r="P47" s="1121"/>
      <c r="Q47" s="1121"/>
      <c r="R47" s="1121"/>
      <c r="S47" s="1121"/>
      <c r="T47" s="1121"/>
      <c r="U47" s="1122"/>
      <c r="V47" s="1123"/>
      <c r="W47" s="1124"/>
      <c r="X47" s="1124"/>
      <c r="Y47" s="1124"/>
      <c r="Z47" s="1124"/>
      <c r="AA47" s="1124"/>
      <c r="AB47" s="1124"/>
      <c r="AC47" s="1124"/>
      <c r="AD47" s="1124"/>
      <c r="AE47" s="1124"/>
      <c r="AF47" s="1125"/>
    </row>
    <row r="48" spans="1:33" ht="15" hidden="1" customHeight="1" outlineLevel="1" x14ac:dyDescent="0.15">
      <c r="A48" s="3"/>
      <c r="B48" s="1117"/>
      <c r="C48" s="1135" t="e">
        <f>利・税込!#REF!</f>
        <v>#REF!</v>
      </c>
      <c r="D48" s="1135"/>
      <c r="E48" s="1135"/>
      <c r="F48" s="1135"/>
      <c r="G48" s="1135"/>
      <c r="H48" s="1135"/>
      <c r="I48" s="1135"/>
      <c r="J48" s="1135"/>
      <c r="K48" s="1135"/>
      <c r="L48" s="1135"/>
      <c r="M48" s="1135"/>
      <c r="N48" s="1136"/>
      <c r="O48" s="1120"/>
      <c r="P48" s="1121"/>
      <c r="Q48" s="1121"/>
      <c r="R48" s="1121"/>
      <c r="S48" s="1121"/>
      <c r="T48" s="1121"/>
      <c r="U48" s="1122"/>
      <c r="V48" s="1123"/>
      <c r="W48" s="1124"/>
      <c r="X48" s="1124"/>
      <c r="Y48" s="1124"/>
      <c r="Z48" s="1124"/>
      <c r="AA48" s="1124"/>
      <c r="AB48" s="1124"/>
      <c r="AC48" s="1124"/>
      <c r="AD48" s="1124"/>
      <c r="AE48" s="1124"/>
      <c r="AF48" s="1125"/>
    </row>
    <row r="49" spans="1:43" ht="15" hidden="1" customHeight="1" outlineLevel="1" x14ac:dyDescent="0.15">
      <c r="A49" s="3"/>
      <c r="B49" s="1117"/>
      <c r="C49" s="1135"/>
      <c r="D49" s="1135"/>
      <c r="E49" s="1135"/>
      <c r="F49" s="1135"/>
      <c r="G49" s="1135"/>
      <c r="H49" s="1135"/>
      <c r="I49" s="1135"/>
      <c r="J49" s="1135"/>
      <c r="K49" s="1135"/>
      <c r="L49" s="1135"/>
      <c r="M49" s="1135"/>
      <c r="N49" s="1136"/>
      <c r="O49" s="1120"/>
      <c r="P49" s="1121"/>
      <c r="Q49" s="1121"/>
      <c r="R49" s="1121"/>
      <c r="S49" s="1121"/>
      <c r="T49" s="1121"/>
      <c r="U49" s="1122"/>
      <c r="V49" s="1123"/>
      <c r="W49" s="1124"/>
      <c r="X49" s="1124"/>
      <c r="Y49" s="1124"/>
      <c r="Z49" s="1124"/>
      <c r="AA49" s="1124"/>
      <c r="AB49" s="1124"/>
      <c r="AC49" s="1124"/>
      <c r="AD49" s="1124"/>
      <c r="AE49" s="1124"/>
      <c r="AF49" s="1125"/>
    </row>
    <row r="50" spans="1:43" ht="15" customHeight="1" collapsed="1" x14ac:dyDescent="0.15">
      <c r="A50" s="3"/>
      <c r="B50" s="1117" t="str">
        <f>利用料算定表!B85</f>
        <v>Ｂ</v>
      </c>
      <c r="C50" s="1118" t="str">
        <f>利用料算定表!C85</f>
        <v>通知・報告配信システム</v>
      </c>
      <c r="D50" s="1118"/>
      <c r="E50" s="1118"/>
      <c r="F50" s="1118"/>
      <c r="G50" s="1118"/>
      <c r="H50" s="1118"/>
      <c r="I50" s="1118"/>
      <c r="J50" s="1118"/>
      <c r="K50" s="1118"/>
      <c r="L50" s="1118"/>
      <c r="M50" s="1118"/>
      <c r="N50" s="1119"/>
      <c r="O50" s="1120">
        <f>利用料算定表!O85</f>
        <v>0</v>
      </c>
      <c r="P50" s="1121"/>
      <c r="Q50" s="1121"/>
      <c r="R50" s="1121"/>
      <c r="S50" s="1121"/>
      <c r="T50" s="1121"/>
      <c r="U50" s="1122"/>
      <c r="V50" s="1123" t="str">
        <f>利用料算定表!V85</f>
        <v>令和6年度までは無償</v>
      </c>
      <c r="W50" s="1124"/>
      <c r="X50" s="1124"/>
      <c r="Y50" s="1124"/>
      <c r="Z50" s="1124"/>
      <c r="AA50" s="1124"/>
      <c r="AB50" s="1124"/>
      <c r="AC50" s="1124"/>
      <c r="AD50" s="1124"/>
      <c r="AE50" s="1124"/>
      <c r="AF50" s="1125"/>
    </row>
    <row r="51" spans="1:43" ht="15" customHeight="1" x14ac:dyDescent="0.15">
      <c r="A51" s="3"/>
      <c r="B51" s="1117">
        <f>利用料算定表!B86</f>
        <v>0</v>
      </c>
      <c r="C51" s="1118"/>
      <c r="D51" s="1118"/>
      <c r="E51" s="1118"/>
      <c r="F51" s="1118"/>
      <c r="G51" s="1118"/>
      <c r="H51" s="1118"/>
      <c r="I51" s="1118"/>
      <c r="J51" s="1118"/>
      <c r="K51" s="1118"/>
      <c r="L51" s="1118"/>
      <c r="M51" s="1118"/>
      <c r="N51" s="1119"/>
      <c r="O51" s="1120"/>
      <c r="P51" s="1121"/>
      <c r="Q51" s="1121"/>
      <c r="R51" s="1121"/>
      <c r="S51" s="1121"/>
      <c r="T51" s="1121"/>
      <c r="U51" s="1122"/>
      <c r="V51" s="1123">
        <f>利用料算定表!V86</f>
        <v>0</v>
      </c>
      <c r="W51" s="1124"/>
      <c r="X51" s="1124"/>
      <c r="Y51" s="1124"/>
      <c r="Z51" s="1124"/>
      <c r="AA51" s="1124"/>
      <c r="AB51" s="1124"/>
      <c r="AC51" s="1124"/>
      <c r="AD51" s="1124"/>
      <c r="AE51" s="1124"/>
      <c r="AF51" s="1125"/>
    </row>
    <row r="52" spans="1:43" ht="15" customHeight="1" x14ac:dyDescent="0.15">
      <c r="A52" s="3"/>
      <c r="B52" s="1117" t="str">
        <f>利用料算定表!B87</f>
        <v>Ｃ</v>
      </c>
      <c r="C52" s="1118" t="str">
        <f>利用料算定表!C87</f>
        <v>建築士・事務所登録閲覧システム
（照会）</v>
      </c>
      <c r="D52" s="1118"/>
      <c r="E52" s="1118"/>
      <c r="F52" s="1118"/>
      <c r="G52" s="1118"/>
      <c r="H52" s="1118"/>
      <c r="I52" s="1118"/>
      <c r="J52" s="1118"/>
      <c r="K52" s="1118"/>
      <c r="L52" s="1118"/>
      <c r="M52" s="1118"/>
      <c r="N52" s="1119"/>
      <c r="O52" s="1120">
        <f>利用料算定表!O87</f>
        <v>0</v>
      </c>
      <c r="P52" s="1121"/>
      <c r="Q52" s="1121"/>
      <c r="R52" s="1121"/>
      <c r="S52" s="1121"/>
      <c r="T52" s="1121"/>
      <c r="U52" s="1122"/>
      <c r="V52" s="1123"/>
      <c r="W52" s="1124"/>
      <c r="X52" s="1124"/>
      <c r="Y52" s="1124"/>
      <c r="Z52" s="1124"/>
      <c r="AA52" s="1124"/>
      <c r="AB52" s="1124"/>
      <c r="AC52" s="1124"/>
      <c r="AD52" s="1124"/>
      <c r="AE52" s="1124"/>
      <c r="AF52" s="1125"/>
    </row>
    <row r="53" spans="1:43" ht="15" customHeight="1" x14ac:dyDescent="0.15">
      <c r="A53" s="3"/>
      <c r="B53" s="1117">
        <f>利用料算定表!B88</f>
        <v>0</v>
      </c>
      <c r="C53" s="1118"/>
      <c r="D53" s="1118"/>
      <c r="E53" s="1118"/>
      <c r="F53" s="1118"/>
      <c r="G53" s="1118"/>
      <c r="H53" s="1118"/>
      <c r="I53" s="1118"/>
      <c r="J53" s="1118"/>
      <c r="K53" s="1118"/>
      <c r="L53" s="1118"/>
      <c r="M53" s="1118"/>
      <c r="N53" s="1119"/>
      <c r="O53" s="1120"/>
      <c r="P53" s="1121"/>
      <c r="Q53" s="1121"/>
      <c r="R53" s="1121"/>
      <c r="S53" s="1121"/>
      <c r="T53" s="1121"/>
      <c r="U53" s="1122"/>
      <c r="V53" s="1123"/>
      <c r="W53" s="1124"/>
      <c r="X53" s="1124"/>
      <c r="Y53" s="1124"/>
      <c r="Z53" s="1124"/>
      <c r="AA53" s="1124"/>
      <c r="AB53" s="1124"/>
      <c r="AC53" s="1124"/>
      <c r="AD53" s="1124"/>
      <c r="AE53" s="1124"/>
      <c r="AF53" s="1125"/>
    </row>
    <row r="54" spans="1:43" ht="15" customHeight="1" x14ac:dyDescent="0.15">
      <c r="A54" s="3"/>
      <c r="B54" s="1117" t="str">
        <f>利用料算定表!B89</f>
        <v>Ｃ'</v>
      </c>
      <c r="C54" s="1118" t="str">
        <f>利用料算定表!C89</f>
        <v>建築士・事務所登録閲覧システム
（登録）</v>
      </c>
      <c r="D54" s="1118"/>
      <c r="E54" s="1118"/>
      <c r="F54" s="1118"/>
      <c r="G54" s="1118"/>
      <c r="H54" s="1118"/>
      <c r="I54" s="1118"/>
      <c r="J54" s="1118"/>
      <c r="K54" s="1118"/>
      <c r="L54" s="1118"/>
      <c r="M54" s="1118"/>
      <c r="N54" s="1119"/>
      <c r="O54" s="1120" t="str">
        <f>利用料算定表!O89</f>
        <v>対象外</v>
      </c>
      <c r="P54" s="1121"/>
      <c r="Q54" s="1121"/>
      <c r="R54" s="1121"/>
      <c r="S54" s="1121"/>
      <c r="T54" s="1121"/>
      <c r="U54" s="1122"/>
      <c r="V54" s="1123" t="str">
        <f>利用料算定表!V89</f>
        <v>都道府県のみ</v>
      </c>
      <c r="W54" s="1124"/>
      <c r="X54" s="1124"/>
      <c r="Y54" s="1124"/>
      <c r="Z54" s="1124"/>
      <c r="AA54" s="1124"/>
      <c r="AB54" s="1124"/>
      <c r="AC54" s="1124"/>
      <c r="AD54" s="1124"/>
      <c r="AE54" s="1124"/>
      <c r="AF54" s="1125"/>
    </row>
    <row r="55" spans="1:43" ht="15" customHeight="1" x14ac:dyDescent="0.15">
      <c r="A55" s="3"/>
      <c r="B55" s="1117">
        <f>利用料算定表!B90</f>
        <v>0</v>
      </c>
      <c r="C55" s="1118"/>
      <c r="D55" s="1118"/>
      <c r="E55" s="1118"/>
      <c r="F55" s="1118"/>
      <c r="G55" s="1118"/>
      <c r="H55" s="1118"/>
      <c r="I55" s="1118"/>
      <c r="J55" s="1118"/>
      <c r="K55" s="1118"/>
      <c r="L55" s="1118"/>
      <c r="M55" s="1118"/>
      <c r="N55" s="1119"/>
      <c r="O55" s="1120"/>
      <c r="P55" s="1121"/>
      <c r="Q55" s="1121"/>
      <c r="R55" s="1121"/>
      <c r="S55" s="1121"/>
      <c r="T55" s="1121"/>
      <c r="U55" s="1122"/>
      <c r="V55" s="1123">
        <f>利用料算定表!V90</f>
        <v>0</v>
      </c>
      <c r="W55" s="1124"/>
      <c r="X55" s="1124"/>
      <c r="Y55" s="1124"/>
      <c r="Z55" s="1124"/>
      <c r="AA55" s="1124"/>
      <c r="AB55" s="1124"/>
      <c r="AC55" s="1124"/>
      <c r="AD55" s="1124"/>
      <c r="AE55" s="1124"/>
      <c r="AF55" s="1125"/>
    </row>
    <row r="56" spans="1:43" ht="15" customHeight="1" x14ac:dyDescent="0.15">
      <c r="A56" s="3"/>
      <c r="B56" s="1117" t="str">
        <f>利用料算定表!B91</f>
        <v>Ｄ</v>
      </c>
      <c r="C56" s="1118" t="str">
        <f>利用料算定表!C91</f>
        <v>法令・大臣認定データベース</v>
      </c>
      <c r="D56" s="1118"/>
      <c r="E56" s="1118"/>
      <c r="F56" s="1118"/>
      <c r="G56" s="1118"/>
      <c r="H56" s="1118"/>
      <c r="I56" s="1118"/>
      <c r="J56" s="1118"/>
      <c r="K56" s="1118"/>
      <c r="L56" s="1118"/>
      <c r="M56" s="1118"/>
      <c r="N56" s="1119"/>
      <c r="O56" s="1120" t="str">
        <f>利用料算定表!O91</f>
        <v>対象外</v>
      </c>
      <c r="P56" s="1121"/>
      <c r="Q56" s="1121"/>
      <c r="R56" s="1121"/>
      <c r="S56" s="1121"/>
      <c r="T56" s="1121"/>
      <c r="U56" s="1122"/>
      <c r="V56" s="1123"/>
      <c r="W56" s="1124"/>
      <c r="X56" s="1124"/>
      <c r="Y56" s="1124"/>
      <c r="Z56" s="1124"/>
      <c r="AA56" s="1124"/>
      <c r="AB56" s="1124"/>
      <c r="AC56" s="1124"/>
      <c r="AD56" s="1124"/>
      <c r="AE56" s="1124"/>
      <c r="AF56" s="1125"/>
    </row>
    <row r="57" spans="1:43" ht="15" customHeight="1" x14ac:dyDescent="0.15">
      <c r="A57" s="3"/>
      <c r="B57" s="1117">
        <f>利用料算定表!B92</f>
        <v>0</v>
      </c>
      <c r="C57" s="1118"/>
      <c r="D57" s="1118"/>
      <c r="E57" s="1118"/>
      <c r="F57" s="1118"/>
      <c r="G57" s="1118"/>
      <c r="H57" s="1118"/>
      <c r="I57" s="1118"/>
      <c r="J57" s="1118"/>
      <c r="K57" s="1118"/>
      <c r="L57" s="1118"/>
      <c r="M57" s="1118"/>
      <c r="N57" s="1119"/>
      <c r="O57" s="1120"/>
      <c r="P57" s="1121"/>
      <c r="Q57" s="1121"/>
      <c r="R57" s="1121"/>
      <c r="S57" s="1121"/>
      <c r="T57" s="1121"/>
      <c r="U57" s="1122"/>
      <c r="V57" s="1123"/>
      <c r="W57" s="1124"/>
      <c r="X57" s="1124"/>
      <c r="Y57" s="1124"/>
      <c r="Z57" s="1124"/>
      <c r="AA57" s="1124"/>
      <c r="AB57" s="1124"/>
      <c r="AC57" s="1124"/>
      <c r="AD57" s="1124"/>
      <c r="AE57" s="1124"/>
      <c r="AF57" s="1125"/>
    </row>
    <row r="58" spans="1:43" ht="15" customHeight="1" x14ac:dyDescent="0.15">
      <c r="A58" s="3"/>
      <c r="B58" s="1117" t="str">
        <f>利用料算定表!B93</f>
        <v>Ｅ</v>
      </c>
      <c r="C58" s="1118" t="str">
        <f>利用料算定表!C93</f>
        <v>建築行政地図情報システム
()</v>
      </c>
      <c r="D58" s="1118"/>
      <c r="E58" s="1118"/>
      <c r="F58" s="1118"/>
      <c r="G58" s="1118"/>
      <c r="H58" s="1118"/>
      <c r="I58" s="1118"/>
      <c r="J58" s="1118"/>
      <c r="K58" s="1118"/>
      <c r="L58" s="1118"/>
      <c r="M58" s="1118"/>
      <c r="N58" s="1119"/>
      <c r="O58" s="1120" t="str">
        <f>利用料算定表!O93</f>
        <v>対象外</v>
      </c>
      <c r="P58" s="1121"/>
      <c r="Q58" s="1121"/>
      <c r="R58" s="1121"/>
      <c r="S58" s="1121"/>
      <c r="T58" s="1121"/>
      <c r="U58" s="1122"/>
      <c r="V58" s="1123"/>
      <c r="W58" s="1124"/>
      <c r="X58" s="1124"/>
      <c r="Y58" s="1124"/>
      <c r="Z58" s="1124"/>
      <c r="AA58" s="1124"/>
      <c r="AB58" s="1124"/>
      <c r="AC58" s="1124"/>
      <c r="AD58" s="1124"/>
      <c r="AE58" s="1124"/>
      <c r="AF58" s="1125"/>
    </row>
    <row r="59" spans="1:43" ht="15" customHeight="1" x14ac:dyDescent="0.15">
      <c r="A59" s="3"/>
      <c r="B59" s="1137">
        <f>利用料算定表!B94</f>
        <v>0</v>
      </c>
      <c r="C59" s="1138"/>
      <c r="D59" s="1138"/>
      <c r="E59" s="1138"/>
      <c r="F59" s="1138"/>
      <c r="G59" s="1138"/>
      <c r="H59" s="1138"/>
      <c r="I59" s="1138"/>
      <c r="J59" s="1138"/>
      <c r="K59" s="1138"/>
      <c r="L59" s="1138"/>
      <c r="M59" s="1138"/>
      <c r="N59" s="1139"/>
      <c r="O59" s="1140"/>
      <c r="P59" s="1141"/>
      <c r="Q59" s="1141"/>
      <c r="R59" s="1141"/>
      <c r="S59" s="1141"/>
      <c r="T59" s="1141"/>
      <c r="U59" s="1142"/>
      <c r="V59" s="1143"/>
      <c r="W59" s="1144"/>
      <c r="X59" s="1144"/>
      <c r="Y59" s="1144"/>
      <c r="Z59" s="1144"/>
      <c r="AA59" s="1144"/>
      <c r="AB59" s="1144"/>
      <c r="AC59" s="1144"/>
      <c r="AD59" s="1144"/>
      <c r="AE59" s="1144"/>
      <c r="AF59" s="1145"/>
    </row>
    <row r="60" spans="1:43" ht="15" customHeight="1" x14ac:dyDescent="0.15">
      <c r="A60" s="3"/>
      <c r="B60" s="952" t="s">
        <v>2</v>
      </c>
      <c r="C60" s="953"/>
      <c r="D60" s="953"/>
      <c r="E60" s="953"/>
      <c r="F60" s="953"/>
      <c r="G60" s="953"/>
      <c r="H60" s="953"/>
      <c r="I60" s="953"/>
      <c r="J60" s="953"/>
      <c r="K60" s="953"/>
      <c r="L60" s="953"/>
      <c r="M60" s="953"/>
      <c r="N60" s="954"/>
      <c r="O60" s="1146">
        <f>利用料算定表!O95</f>
        <v>0</v>
      </c>
      <c r="P60" s="1147"/>
      <c r="Q60" s="1147"/>
      <c r="R60" s="1147"/>
      <c r="S60" s="1147"/>
      <c r="T60" s="1147"/>
      <c r="U60" s="1148"/>
      <c r="V60" s="1152" t="str">
        <f>利用料算定表!V95</f>
        <v>１２か月分</v>
      </c>
      <c r="W60" s="1153"/>
      <c r="X60" s="1153"/>
      <c r="Y60" s="1153"/>
      <c r="Z60" s="1153"/>
      <c r="AA60" s="1153"/>
      <c r="AB60" s="1153"/>
      <c r="AC60" s="1153"/>
      <c r="AD60" s="1153"/>
      <c r="AE60" s="1153"/>
      <c r="AF60" s="1154"/>
      <c r="AG60" s="107"/>
      <c r="AH60" s="145"/>
      <c r="AI60" s="159"/>
      <c r="AJ60" s="146"/>
      <c r="AK60" s="175"/>
      <c r="AM60" s="108"/>
      <c r="AN60" s="108"/>
      <c r="AO60" s="108"/>
      <c r="AP60" s="108"/>
      <c r="AQ60" s="108"/>
    </row>
    <row r="61" spans="1:43" ht="15" customHeight="1" x14ac:dyDescent="0.15">
      <c r="A61" s="3"/>
      <c r="B61" s="955"/>
      <c r="C61" s="956"/>
      <c r="D61" s="956"/>
      <c r="E61" s="956"/>
      <c r="F61" s="956"/>
      <c r="G61" s="956"/>
      <c r="H61" s="956"/>
      <c r="I61" s="956"/>
      <c r="J61" s="956"/>
      <c r="K61" s="956"/>
      <c r="L61" s="956"/>
      <c r="M61" s="956"/>
      <c r="N61" s="957"/>
      <c r="O61" s="1149"/>
      <c r="P61" s="1150"/>
      <c r="Q61" s="1150"/>
      <c r="R61" s="1150"/>
      <c r="S61" s="1150"/>
      <c r="T61" s="1150"/>
      <c r="U61" s="1151"/>
      <c r="V61" s="1155"/>
      <c r="W61" s="1156"/>
      <c r="X61" s="1156"/>
      <c r="Y61" s="1156"/>
      <c r="Z61" s="1156"/>
      <c r="AA61" s="1156"/>
      <c r="AB61" s="1156"/>
      <c r="AC61" s="1156"/>
      <c r="AD61" s="1156"/>
      <c r="AE61" s="1156"/>
      <c r="AF61" s="1157"/>
      <c r="AG61" s="109"/>
      <c r="AH61" s="145"/>
      <c r="AI61" s="159"/>
      <c r="AJ61" s="146"/>
      <c r="AK61" s="175"/>
    </row>
    <row r="62" spans="1:43" ht="15" customHeight="1" x14ac:dyDescent="0.15">
      <c r="A62" s="3"/>
      <c r="B62" s="825" t="s">
        <v>1034</v>
      </c>
      <c r="C62" s="1015"/>
      <c r="D62" s="1015"/>
      <c r="E62" s="1015"/>
      <c r="F62" s="1015"/>
      <c r="G62" s="1015"/>
      <c r="H62" s="1015"/>
      <c r="I62" s="1015"/>
      <c r="J62" s="1015"/>
      <c r="K62" s="1015"/>
      <c r="L62" s="1015"/>
      <c r="M62" s="1015"/>
      <c r="N62" s="1016"/>
      <c r="O62" s="1158">
        <f>利用料算定表!O97</f>
        <v>0</v>
      </c>
      <c r="P62" s="1159"/>
      <c r="Q62" s="1159"/>
      <c r="R62" s="1159"/>
      <c r="S62" s="1159"/>
      <c r="T62" s="1159"/>
      <c r="U62" s="1160"/>
      <c r="V62" s="1164" t="str">
        <f>利用料算定表!V97</f>
        <v>小計（税抜）×12/12　　１円未満切捨</v>
      </c>
      <c r="W62" s="1165"/>
      <c r="X62" s="1165"/>
      <c r="Y62" s="1165"/>
      <c r="Z62" s="1165"/>
      <c r="AA62" s="1165"/>
      <c r="AB62" s="1165"/>
      <c r="AC62" s="1165"/>
      <c r="AD62" s="1165"/>
      <c r="AE62" s="1165"/>
      <c r="AF62" s="1166"/>
      <c r="AG62" s="109"/>
      <c r="AH62" s="145"/>
      <c r="AI62" s="159"/>
      <c r="AJ62" s="146"/>
      <c r="AK62" s="175"/>
    </row>
    <row r="63" spans="1:43" ht="15" customHeight="1" x14ac:dyDescent="0.15">
      <c r="A63" s="3"/>
      <c r="B63" s="1017"/>
      <c r="C63" s="1018"/>
      <c r="D63" s="1018"/>
      <c r="E63" s="1018"/>
      <c r="F63" s="1018"/>
      <c r="G63" s="1018"/>
      <c r="H63" s="1018"/>
      <c r="I63" s="1018"/>
      <c r="J63" s="1018"/>
      <c r="K63" s="1018"/>
      <c r="L63" s="1018"/>
      <c r="M63" s="1018"/>
      <c r="N63" s="1019"/>
      <c r="O63" s="1161"/>
      <c r="P63" s="1162"/>
      <c r="Q63" s="1162"/>
      <c r="R63" s="1162"/>
      <c r="S63" s="1162"/>
      <c r="T63" s="1162"/>
      <c r="U63" s="1163"/>
      <c r="V63" s="1167">
        <f>利用料算定表!V100</f>
        <v>0</v>
      </c>
      <c r="W63" s="1168"/>
      <c r="X63" s="1168"/>
      <c r="Y63" s="1168"/>
      <c r="Z63" s="1168"/>
      <c r="AA63" s="1168"/>
      <c r="AB63" s="1168"/>
      <c r="AC63" s="1168"/>
      <c r="AD63" s="1168"/>
      <c r="AE63" s="1168"/>
      <c r="AF63" s="1169"/>
      <c r="AG63" s="109"/>
      <c r="AH63" s="145"/>
      <c r="AI63" s="159"/>
      <c r="AJ63" s="146"/>
      <c r="AK63" s="175"/>
    </row>
    <row r="64" spans="1:43" ht="15" customHeight="1" x14ac:dyDescent="0.15">
      <c r="A64" s="3"/>
      <c r="B64" s="807" t="s">
        <v>1035</v>
      </c>
      <c r="C64" s="1020"/>
      <c r="D64" s="1020"/>
      <c r="E64" s="1020"/>
      <c r="F64" s="1020"/>
      <c r="G64" s="1020"/>
      <c r="H64" s="1020"/>
      <c r="I64" s="1020"/>
      <c r="J64" s="1020"/>
      <c r="K64" s="1020"/>
      <c r="L64" s="1020"/>
      <c r="M64" s="1020"/>
      <c r="N64" s="1021"/>
      <c r="O64" s="1158">
        <f>利用料算定表!O99</f>
        <v>0</v>
      </c>
      <c r="P64" s="1159"/>
      <c r="Q64" s="1159"/>
      <c r="R64" s="1159"/>
      <c r="S64" s="1159"/>
      <c r="T64" s="1159"/>
      <c r="U64" s="1160"/>
      <c r="V64" s="1164" t="str">
        <f>利用料算定表!V99</f>
        <v>標準月の金額（調整月が発生する場合あり）</v>
      </c>
      <c r="W64" s="1165"/>
      <c r="X64" s="1165"/>
      <c r="Y64" s="1165"/>
      <c r="Z64" s="1165"/>
      <c r="AA64" s="1165"/>
      <c r="AB64" s="1165"/>
      <c r="AC64" s="1165"/>
      <c r="AD64" s="1165"/>
      <c r="AE64" s="1165"/>
      <c r="AF64" s="1166"/>
      <c r="AG64" s="110"/>
      <c r="AH64" s="145"/>
      <c r="AI64" s="159"/>
      <c r="AJ64" s="146"/>
      <c r="AK64" s="175"/>
      <c r="AL64" s="145"/>
      <c r="AM64" s="111"/>
      <c r="AN64" s="111"/>
    </row>
    <row r="65" spans="1:40" ht="15" customHeight="1" x14ac:dyDescent="0.15">
      <c r="A65" s="3"/>
      <c r="B65" s="1022"/>
      <c r="C65" s="1023"/>
      <c r="D65" s="1023"/>
      <c r="E65" s="1023"/>
      <c r="F65" s="1023"/>
      <c r="G65" s="1023"/>
      <c r="H65" s="1023"/>
      <c r="I65" s="1023"/>
      <c r="J65" s="1023"/>
      <c r="K65" s="1023"/>
      <c r="L65" s="1023"/>
      <c r="M65" s="1023"/>
      <c r="N65" s="1024"/>
      <c r="O65" s="1161"/>
      <c r="P65" s="1162"/>
      <c r="Q65" s="1162"/>
      <c r="R65" s="1162"/>
      <c r="S65" s="1162"/>
      <c r="T65" s="1162"/>
      <c r="U65" s="1163"/>
      <c r="V65" s="1167">
        <f>利用料算定表!V102</f>
        <v>0</v>
      </c>
      <c r="W65" s="1168"/>
      <c r="X65" s="1168"/>
      <c r="Y65" s="1168"/>
      <c r="Z65" s="1168"/>
      <c r="AA65" s="1168"/>
      <c r="AB65" s="1168"/>
      <c r="AC65" s="1168"/>
      <c r="AD65" s="1168"/>
      <c r="AE65" s="1168"/>
      <c r="AF65" s="1169"/>
      <c r="AG65" s="112"/>
      <c r="AH65" s="145"/>
      <c r="AI65" s="159"/>
      <c r="AJ65" s="146"/>
      <c r="AK65" s="175"/>
      <c r="AL65" s="145"/>
      <c r="AM65" s="111"/>
      <c r="AN65" s="111"/>
    </row>
    <row r="66" spans="1:40" ht="15" customHeight="1" x14ac:dyDescent="0.15">
      <c r="A66" s="3"/>
      <c r="B66" s="6"/>
      <c r="C66" s="6"/>
      <c r="D66" s="6"/>
      <c r="E66" s="6"/>
      <c r="F66" s="6"/>
      <c r="G66" s="6"/>
      <c r="H66" s="6"/>
      <c r="I66" s="6"/>
      <c r="J66" s="6"/>
      <c r="K66" s="6"/>
      <c r="L66" s="6"/>
      <c r="M66" s="6"/>
      <c r="N66" s="6"/>
      <c r="O66" s="13"/>
      <c r="P66" s="13"/>
      <c r="Q66" s="13"/>
      <c r="R66" s="13"/>
      <c r="S66" s="13"/>
      <c r="T66" s="13"/>
      <c r="U66" s="13"/>
      <c r="V66" s="5"/>
      <c r="W66" s="5"/>
      <c r="X66" s="5"/>
      <c r="Y66" s="5"/>
      <c r="Z66" s="5"/>
      <c r="AA66" s="5"/>
      <c r="AB66" s="5"/>
      <c r="AC66" s="5"/>
      <c r="AD66" s="5"/>
      <c r="AE66" s="5"/>
      <c r="AF66" s="5"/>
    </row>
    <row r="67" spans="1:40" ht="15" customHeight="1" x14ac:dyDescent="0.15">
      <c r="A67" s="3"/>
      <c r="B67" s="8" t="str">
        <f>利用料算定表!B103</f>
        <v>注記事項</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40" ht="15" customHeight="1" x14ac:dyDescent="0.15">
      <c r="A68" s="3"/>
      <c r="B68" s="801"/>
      <c r="C68" s="802"/>
      <c r="D68" s="802"/>
      <c r="E68" s="802"/>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3"/>
    </row>
    <row r="69" spans="1:40" ht="15" customHeight="1" x14ac:dyDescent="0.15">
      <c r="A69" s="3"/>
      <c r="B69" s="787" t="str">
        <f>利用料算定表!B105</f>
        <v>１．各サブシステムに係る保守費（障害対応等）及びサポート費（問合せ対応等）を含みます。</v>
      </c>
      <c r="C69" s="788"/>
      <c r="D69" s="788"/>
      <c r="E69" s="788"/>
      <c r="F69" s="788"/>
      <c r="G69" s="788"/>
      <c r="H69" s="788"/>
      <c r="I69" s="788"/>
      <c r="J69" s="788"/>
      <c r="K69" s="788"/>
      <c r="L69" s="788"/>
      <c r="M69" s="788"/>
      <c r="N69" s="788"/>
      <c r="O69" s="788"/>
      <c r="P69" s="788"/>
      <c r="Q69" s="788"/>
      <c r="R69" s="788"/>
      <c r="S69" s="788"/>
      <c r="T69" s="788"/>
      <c r="U69" s="788"/>
      <c r="V69" s="788"/>
      <c r="W69" s="788"/>
      <c r="X69" s="788"/>
      <c r="Y69" s="788"/>
      <c r="Z69" s="788"/>
      <c r="AA69" s="788"/>
      <c r="AB69" s="788"/>
      <c r="AC69" s="788"/>
      <c r="AD69" s="788"/>
      <c r="AE69" s="788"/>
      <c r="AF69" s="789"/>
    </row>
    <row r="70" spans="1:40" ht="15" customHeight="1" x14ac:dyDescent="0.15">
      <c r="A70" s="3"/>
      <c r="B70" s="787" t="str">
        <f>利用料算定表!B106</f>
        <v>２．サーバ、端末等の機器調達費及び保守サポート費は含みません。</v>
      </c>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9"/>
    </row>
    <row r="71" spans="1:40" ht="15" customHeight="1" x14ac:dyDescent="0.15">
      <c r="A71" s="3"/>
      <c r="B71" s="787" t="str">
        <f>利用料算定表!B107</f>
        <v>３．各サブシステムの動作環境となるＯＳ等の基本ソフト関係経費は含みません。</v>
      </c>
      <c r="C71" s="788"/>
      <c r="D71" s="788"/>
      <c r="E71" s="788"/>
      <c r="F71" s="788"/>
      <c r="G71" s="788"/>
      <c r="H71" s="788"/>
      <c r="I71" s="788"/>
      <c r="J71" s="788"/>
      <c r="K71" s="788"/>
      <c r="L71" s="788"/>
      <c r="M71" s="788"/>
      <c r="N71" s="788"/>
      <c r="O71" s="788"/>
      <c r="P71" s="788"/>
      <c r="Q71" s="788"/>
      <c r="R71" s="788"/>
      <c r="S71" s="788"/>
      <c r="T71" s="788"/>
      <c r="U71" s="788"/>
      <c r="V71" s="788"/>
      <c r="W71" s="788"/>
      <c r="X71" s="788"/>
      <c r="Y71" s="788"/>
      <c r="Z71" s="788"/>
      <c r="AA71" s="788"/>
      <c r="AB71" s="788"/>
      <c r="AC71" s="788"/>
      <c r="AD71" s="788"/>
      <c r="AE71" s="788"/>
      <c r="AF71" s="789"/>
    </row>
    <row r="72" spans="1:40" ht="15" customHeight="1" x14ac:dyDescent="0.15">
      <c r="A72" s="3"/>
      <c r="B72" s="787" t="str">
        <f>利用料算定表!B108</f>
        <v>４．既存データの移行事務手数料は含みません。</v>
      </c>
      <c r="C72" s="788"/>
      <c r="D72" s="788"/>
      <c r="E72" s="788"/>
      <c r="F72" s="788"/>
      <c r="G72" s="788"/>
      <c r="H72" s="788"/>
      <c r="I72" s="788"/>
      <c r="J72" s="788"/>
      <c r="K72" s="788"/>
      <c r="L72" s="788"/>
      <c r="M72" s="788"/>
      <c r="N72" s="788"/>
      <c r="O72" s="788"/>
      <c r="P72" s="788"/>
      <c r="Q72" s="788"/>
      <c r="R72" s="788"/>
      <c r="S72" s="788"/>
      <c r="T72" s="788"/>
      <c r="U72" s="788"/>
      <c r="V72" s="788"/>
      <c r="W72" s="788"/>
      <c r="X72" s="788"/>
      <c r="Y72" s="788"/>
      <c r="Z72" s="788"/>
      <c r="AA72" s="788"/>
      <c r="AB72" s="788"/>
      <c r="AC72" s="788"/>
      <c r="AD72" s="788"/>
      <c r="AE72" s="788"/>
      <c r="AF72" s="789"/>
    </row>
    <row r="73" spans="1:40" ht="15" customHeight="1" x14ac:dyDescent="0.15">
      <c r="A73" s="3"/>
      <c r="B73" s="787" t="str">
        <f>利用料算定表!B109</f>
        <v>５．Ａ～Ｅのうち、単独で利用契約可能なのはＣ’及びＥのみです。</v>
      </c>
      <c r="C73" s="788"/>
      <c r="D73" s="788"/>
      <c r="E73" s="788"/>
      <c r="F73" s="788"/>
      <c r="G73" s="788"/>
      <c r="H73" s="788"/>
      <c r="I73" s="788"/>
      <c r="J73" s="788"/>
      <c r="K73" s="788"/>
      <c r="L73" s="788"/>
      <c r="M73" s="788"/>
      <c r="N73" s="788"/>
      <c r="O73" s="788"/>
      <c r="P73" s="788"/>
      <c r="Q73" s="788"/>
      <c r="R73" s="788"/>
      <c r="S73" s="788"/>
      <c r="T73" s="788"/>
      <c r="U73" s="788"/>
      <c r="V73" s="788"/>
      <c r="W73" s="788"/>
      <c r="X73" s="788"/>
      <c r="Y73" s="788"/>
      <c r="Z73" s="788"/>
      <c r="AA73" s="788"/>
      <c r="AB73" s="788"/>
      <c r="AC73" s="788"/>
      <c r="AD73" s="788"/>
      <c r="AE73" s="788"/>
      <c r="AF73" s="789"/>
    </row>
    <row r="74" spans="1:40" ht="15" customHeight="1" x14ac:dyDescent="0.15">
      <c r="A74" s="3"/>
      <c r="B74" s="787" t="str">
        <f>利用料算定表!B110</f>
        <v>６．お支払い方法についてはご相談に応じます。</v>
      </c>
      <c r="C74" s="788"/>
      <c r="D74" s="788"/>
      <c r="E74" s="788"/>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9"/>
    </row>
    <row r="75" spans="1:40" ht="15" customHeight="1" x14ac:dyDescent="0.15">
      <c r="A75" s="3"/>
      <c r="B75" s="33"/>
      <c r="C75" s="34"/>
      <c r="D75" s="34"/>
      <c r="E75" s="34"/>
      <c r="F75" s="34"/>
      <c r="G75" s="34"/>
      <c r="H75" s="34"/>
      <c r="I75" s="34"/>
      <c r="J75" s="34"/>
      <c r="K75" s="34"/>
      <c r="L75" s="34"/>
      <c r="M75" s="34"/>
      <c r="N75" s="34"/>
      <c r="O75" s="34"/>
      <c r="P75" s="34"/>
      <c r="Q75" s="853" t="str">
        <f>利用料算定表!Q111</f>
        <v>お問い合わせ</v>
      </c>
      <c r="R75" s="853"/>
      <c r="S75" s="853"/>
      <c r="T75" s="853"/>
      <c r="U75" s="853"/>
      <c r="V75" s="853"/>
      <c r="W75" s="853"/>
      <c r="X75" s="853"/>
      <c r="Y75" s="853"/>
      <c r="Z75" s="853"/>
      <c r="AA75" s="853"/>
      <c r="AB75" s="853"/>
      <c r="AC75" s="853"/>
      <c r="AD75" s="853"/>
      <c r="AE75" s="853"/>
      <c r="AF75" s="854"/>
    </row>
    <row r="76" spans="1:40" ht="15" customHeight="1" x14ac:dyDescent="0.15">
      <c r="A76" s="3"/>
      <c r="B76" s="35"/>
      <c r="C76" s="36"/>
      <c r="D76" s="36"/>
      <c r="E76" s="36"/>
      <c r="F76" s="36"/>
      <c r="G76" s="36"/>
      <c r="H76" s="36"/>
      <c r="I76" s="36"/>
      <c r="J76" s="36"/>
      <c r="K76" s="36"/>
      <c r="L76" s="36"/>
      <c r="M76" s="36"/>
      <c r="N76" s="36"/>
      <c r="O76" s="36"/>
      <c r="P76" s="36"/>
      <c r="Q76" s="853" t="str">
        <f>利用料算定表!Q112</f>
        <v>一般財団法人建築行政情報センター　企画課</v>
      </c>
      <c r="R76" s="853"/>
      <c r="S76" s="853"/>
      <c r="T76" s="853"/>
      <c r="U76" s="853"/>
      <c r="V76" s="853"/>
      <c r="W76" s="853"/>
      <c r="X76" s="853"/>
      <c r="Y76" s="853"/>
      <c r="Z76" s="853"/>
      <c r="AA76" s="853"/>
      <c r="AB76" s="853"/>
      <c r="AC76" s="853"/>
      <c r="AD76" s="853"/>
      <c r="AE76" s="853"/>
      <c r="AF76" s="854"/>
    </row>
    <row r="77" spans="1:40" ht="15" customHeight="1" x14ac:dyDescent="0.15">
      <c r="A77" s="3"/>
      <c r="B77" s="37"/>
      <c r="C77" s="38"/>
      <c r="D77" s="38"/>
      <c r="E77" s="38"/>
      <c r="F77" s="38"/>
      <c r="G77" s="38"/>
      <c r="H77" s="38"/>
      <c r="I77" s="38"/>
      <c r="J77" s="38"/>
      <c r="K77" s="38"/>
      <c r="L77" s="38"/>
      <c r="M77" s="38"/>
      <c r="N77" s="38"/>
      <c r="O77" s="38"/>
      <c r="P77" s="38"/>
      <c r="Q77" s="892" t="str">
        <f>利用料算定表!Q113</f>
        <v>TEL03-5225-7706　E-MAIL:dbinfo@icba.or.jp</v>
      </c>
      <c r="R77" s="892"/>
      <c r="S77" s="892"/>
      <c r="T77" s="892"/>
      <c r="U77" s="892"/>
      <c r="V77" s="892"/>
      <c r="W77" s="892"/>
      <c r="X77" s="892"/>
      <c r="Y77" s="892"/>
      <c r="Z77" s="892"/>
      <c r="AA77" s="892"/>
      <c r="AB77" s="892"/>
      <c r="AC77" s="892"/>
      <c r="AD77" s="892"/>
      <c r="AE77" s="892"/>
      <c r="AF77" s="893"/>
    </row>
    <row r="78" spans="1:40" ht="15" customHeight="1" collapsed="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40" ht="15" customHeight="1" x14ac:dyDescent="0.15">
      <c r="A79" s="3"/>
      <c r="B79" s="3" t="str">
        <f>利用料算定表!B115</f>
        <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40" ht="1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6" ht="15" customHeight="1" x14ac:dyDescent="0.15">
      <c r="B81" s="553" t="str">
        <f>利用料算定表!B117</f>
        <v>【明細】</v>
      </c>
      <c r="C81" s="553"/>
      <c r="D81" s="553"/>
      <c r="E81" s="553"/>
      <c r="F81" s="553"/>
      <c r="G81" s="553"/>
      <c r="H81" s="553"/>
      <c r="I81" s="553"/>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row>
    <row r="82" spans="1:36" ht="15" customHeight="1" x14ac:dyDescent="0.15">
      <c r="B82" s="553"/>
      <c r="C82" s="553"/>
      <c r="D82" s="553"/>
      <c r="E82" s="553"/>
      <c r="F82" s="553"/>
      <c r="G82" s="553"/>
      <c r="H82" s="553"/>
      <c r="I82" s="553"/>
      <c r="J82" s="553"/>
      <c r="K82" s="553"/>
      <c r="L82" s="553"/>
      <c r="M82" s="553"/>
      <c r="N82" s="553"/>
      <c r="O82" s="553"/>
      <c r="P82" s="553"/>
      <c r="Q82" s="553"/>
      <c r="R82" s="553"/>
      <c r="S82" s="553"/>
      <c r="T82" s="553"/>
      <c r="U82" s="553"/>
      <c r="V82" s="553"/>
      <c r="W82" s="553"/>
      <c r="X82" s="553"/>
      <c r="Y82" s="553"/>
      <c r="Z82" s="553"/>
      <c r="AA82" s="553"/>
      <c r="AB82" s="553"/>
      <c r="AC82" s="553"/>
      <c r="AD82" s="553"/>
      <c r="AE82" s="553"/>
      <c r="AF82" s="553"/>
    </row>
    <row r="83" spans="1:36" ht="15" customHeight="1" x14ac:dyDescent="0.15">
      <c r="A83" s="3"/>
      <c r="B83" s="8"/>
      <c r="C83" s="3"/>
      <c r="D83" s="3"/>
      <c r="E83" s="3"/>
      <c r="F83" s="4"/>
      <c r="G83" s="15"/>
      <c r="H83" s="3"/>
      <c r="I83" s="3"/>
      <c r="J83" s="3"/>
      <c r="K83" s="3"/>
      <c r="L83" s="3"/>
      <c r="M83" s="3"/>
      <c r="N83" s="3"/>
      <c r="O83" s="3"/>
      <c r="P83" s="17"/>
      <c r="Q83" s="17"/>
      <c r="R83" s="17"/>
      <c r="S83" s="3"/>
      <c r="T83" s="3"/>
      <c r="U83" s="3"/>
      <c r="V83" s="3"/>
      <c r="W83" s="900" t="str">
        <f>利用料算定表!W119</f>
        <v>※金額はすべて税抜を示す</v>
      </c>
      <c r="X83" s="900"/>
      <c r="Y83" s="900"/>
      <c r="Z83" s="900"/>
      <c r="AA83" s="900"/>
      <c r="AB83" s="900"/>
      <c r="AC83" s="900"/>
      <c r="AD83" s="900"/>
      <c r="AE83" s="900"/>
      <c r="AF83" s="900"/>
    </row>
    <row r="84" spans="1:36" ht="15" customHeight="1" x14ac:dyDescent="0.15">
      <c r="A84" s="161"/>
      <c r="B84" s="978" t="str">
        <f>利用料算定表!B120</f>
        <v>サブシステム</v>
      </c>
      <c r="C84" s="979"/>
      <c r="D84" s="979"/>
      <c r="E84" s="980"/>
      <c r="F84" s="1014" t="str">
        <f>利用料算定表!F120</f>
        <v>対
象</v>
      </c>
      <c r="G84" s="1064" t="str">
        <f>利用料算定表!G120</f>
        <v>摘　　要</v>
      </c>
      <c r="H84" s="1064"/>
      <c r="I84" s="1064"/>
      <c r="J84" s="1064"/>
      <c r="K84" s="1064"/>
      <c r="L84" s="1064"/>
      <c r="M84" s="1065"/>
      <c r="N84" s="792" t="str">
        <f>利用料算定表!N120</f>
        <v>単価
（円）</v>
      </c>
      <c r="O84" s="793"/>
      <c r="P84" s="851" t="str">
        <f>利用料算定表!P120</f>
        <v>件数（※）</v>
      </c>
      <c r="Q84" s="851"/>
      <c r="R84" s="851"/>
      <c r="S84" s="792" t="str">
        <f>利用料算定表!S120</f>
        <v>数量
（補正値）</v>
      </c>
      <c r="T84" s="792"/>
      <c r="U84" s="898"/>
      <c r="V84" s="855" t="str">
        <f>利用料算定表!V120</f>
        <v>金　額
（円）</v>
      </c>
      <c r="W84" s="792"/>
      <c r="X84" s="792"/>
      <c r="Y84" s="856"/>
      <c r="Z84" s="837" t="str">
        <f>利用料算定表!Z120</f>
        <v>備　　考</v>
      </c>
      <c r="AA84" s="793"/>
      <c r="AB84" s="793"/>
      <c r="AC84" s="793"/>
      <c r="AD84" s="793"/>
      <c r="AE84" s="793"/>
      <c r="AF84" s="838"/>
    </row>
    <row r="85" spans="1:36" ht="15" customHeight="1" thickBot="1" x14ac:dyDescent="0.2">
      <c r="A85" s="161"/>
      <c r="B85" s="863"/>
      <c r="C85" s="864"/>
      <c r="D85" s="864"/>
      <c r="E85" s="865"/>
      <c r="F85" s="791"/>
      <c r="G85" s="896"/>
      <c r="H85" s="896"/>
      <c r="I85" s="896"/>
      <c r="J85" s="896"/>
      <c r="K85" s="896"/>
      <c r="L85" s="896"/>
      <c r="M85" s="897"/>
      <c r="N85" s="794"/>
      <c r="O85" s="794"/>
      <c r="P85" s="852"/>
      <c r="Q85" s="852"/>
      <c r="R85" s="852"/>
      <c r="S85" s="858"/>
      <c r="T85" s="858"/>
      <c r="U85" s="899"/>
      <c r="V85" s="857"/>
      <c r="W85" s="858"/>
      <c r="X85" s="858"/>
      <c r="Y85" s="859"/>
      <c r="Z85" s="839"/>
      <c r="AA85" s="794"/>
      <c r="AB85" s="794"/>
      <c r="AC85" s="794"/>
      <c r="AD85" s="794"/>
      <c r="AE85" s="794"/>
      <c r="AF85" s="840"/>
    </row>
    <row r="86" spans="1:36" ht="15" customHeight="1" thickTop="1" x14ac:dyDescent="0.15">
      <c r="A86" s="749"/>
      <c r="B86" s="750" t="str">
        <f>利用料算定表!B122</f>
        <v>Ａ：台帳Ｓ</v>
      </c>
      <c r="C86" s="751"/>
      <c r="D86" s="751"/>
      <c r="E86" s="752"/>
      <c r="F86" s="759" t="str">
        <f>利用料算定表!F122</f>
        <v>×</v>
      </c>
      <c r="G86" s="19" t="s">
        <v>778</v>
      </c>
      <c r="H86" s="798" t="s">
        <v>30</v>
      </c>
      <c r="I86" s="799"/>
      <c r="J86" s="800"/>
      <c r="K86" s="765" t="s">
        <v>170</v>
      </c>
      <c r="L86" s="765"/>
      <c r="M86" s="765"/>
      <c r="N86" s="766"/>
      <c r="O86" s="768"/>
      <c r="P86" s="766"/>
      <c r="Q86" s="767"/>
      <c r="R86" s="768"/>
      <c r="S86" s="766"/>
      <c r="T86" s="767"/>
      <c r="U86" s="769"/>
      <c r="V86" s="841" t="str">
        <f>利用料算定表!V122</f>
        <v>対象外</v>
      </c>
      <c r="W86" s="842"/>
      <c r="X86" s="842"/>
      <c r="Y86" s="843"/>
      <c r="Z86" s="844" t="str">
        <f>利用料算定表!Z122</f>
        <v/>
      </c>
      <c r="AA86" s="845"/>
      <c r="AB86" s="845"/>
      <c r="AC86" s="845"/>
      <c r="AD86" s="845"/>
      <c r="AE86" s="845"/>
      <c r="AF86" s="846"/>
    </row>
    <row r="87" spans="1:36" ht="15" customHeight="1" x14ac:dyDescent="0.15">
      <c r="A87" s="749"/>
      <c r="B87" s="753"/>
      <c r="C87" s="754"/>
      <c r="D87" s="754"/>
      <c r="E87" s="755"/>
      <c r="F87" s="760"/>
      <c r="G87" s="20" t="s">
        <v>779</v>
      </c>
      <c r="H87" s="798"/>
      <c r="I87" s="799"/>
      <c r="J87" s="800"/>
      <c r="K87" s="765" t="s">
        <v>172</v>
      </c>
      <c r="L87" s="765"/>
      <c r="M87" s="765"/>
      <c r="N87" s="905"/>
      <c r="O87" s="905"/>
      <c r="P87" s="850">
        <f>利用料算定表!P123</f>
        <v>0</v>
      </c>
      <c r="Q87" s="850"/>
      <c r="R87" s="850"/>
      <c r="S87" s="866"/>
      <c r="T87" s="866"/>
      <c r="U87" s="867"/>
      <c r="V87" s="847" t="str">
        <f>利用料算定表!V123</f>
        <v>対象外</v>
      </c>
      <c r="W87" s="848"/>
      <c r="X87" s="848"/>
      <c r="Y87" s="849"/>
      <c r="Z87" s="795" t="str">
        <f>利用料算定表!Z123</f>
        <v>行政区分＝</v>
      </c>
      <c r="AA87" s="796"/>
      <c r="AB87" s="796"/>
      <c r="AC87" s="796"/>
      <c r="AD87" s="796"/>
      <c r="AE87" s="796"/>
      <c r="AF87" s="797"/>
    </row>
    <row r="88" spans="1:36" ht="15" customHeight="1" x14ac:dyDescent="0.15">
      <c r="A88" s="749"/>
      <c r="B88" s="753"/>
      <c r="C88" s="754"/>
      <c r="D88" s="754"/>
      <c r="E88" s="755"/>
      <c r="F88" s="760"/>
      <c r="G88" s="20" t="s">
        <v>780</v>
      </c>
      <c r="H88" s="582" t="s">
        <v>31</v>
      </c>
      <c r="I88" s="583"/>
      <c r="J88" s="583"/>
      <c r="K88" s="526"/>
      <c r="L88" s="526"/>
      <c r="M88" s="527"/>
      <c r="N88" s="599">
        <f>利用料算定表!N124</f>
        <v>1100</v>
      </c>
      <c r="O88" s="600"/>
      <c r="P88" s="850">
        <f>利用料算定表!P124</f>
        <v>0</v>
      </c>
      <c r="Q88" s="850"/>
      <c r="R88" s="850"/>
      <c r="S88" s="850">
        <f>利用料算定表!S124</f>
        <v>0</v>
      </c>
      <c r="T88" s="850"/>
      <c r="U88" s="901"/>
      <c r="V88" s="902" t="str">
        <f>利用料算定表!V124</f>
        <v>対象外</v>
      </c>
      <c r="W88" s="903"/>
      <c r="X88" s="903"/>
      <c r="Y88" s="904"/>
      <c r="Z88" s="873" t="str">
        <f>利用料算定表!Z124</f>
        <v xml:space="preserve">    件数区分＝</v>
      </c>
      <c r="AA88" s="874"/>
      <c r="AB88" s="874"/>
      <c r="AC88" s="874"/>
      <c r="AD88" s="874"/>
      <c r="AE88" s="874"/>
      <c r="AF88" s="875"/>
    </row>
    <row r="89" spans="1:36" ht="30" customHeight="1" x14ac:dyDescent="0.15">
      <c r="A89" s="749"/>
      <c r="B89" s="753"/>
      <c r="C89" s="754"/>
      <c r="D89" s="754"/>
      <c r="E89" s="755"/>
      <c r="F89" s="760"/>
      <c r="G89" s="55" t="s">
        <v>781</v>
      </c>
      <c r="H89" s="524" t="s">
        <v>51</v>
      </c>
      <c r="I89" s="525"/>
      <c r="J89" s="525"/>
      <c r="K89" s="525"/>
      <c r="L89" s="525"/>
      <c r="M89" s="525"/>
      <c r="N89" s="525"/>
      <c r="O89" s="525"/>
      <c r="P89" s="525"/>
      <c r="Q89" s="525"/>
      <c r="R89" s="525"/>
      <c r="S89" s="525"/>
      <c r="T89" s="525"/>
      <c r="U89" s="525"/>
      <c r="V89" s="518" t="str">
        <f>利用料算定表!V125</f>
        <v>対象外</v>
      </c>
      <c r="W89" s="519"/>
      <c r="X89" s="519"/>
      <c r="Y89" s="520"/>
      <c r="Z89" s="561"/>
      <c r="AA89" s="562"/>
      <c r="AB89" s="562"/>
      <c r="AC89" s="562"/>
      <c r="AD89" s="562"/>
      <c r="AE89" s="562"/>
      <c r="AF89" s="563"/>
    </row>
    <row r="90" spans="1:36" ht="15" customHeight="1" x14ac:dyDescent="0.15">
      <c r="A90" s="749"/>
      <c r="B90" s="1035" t="str">
        <f>利用料算定表!B126</f>
        <v>Ｂ：配信Ｓ</v>
      </c>
      <c r="C90" s="1036"/>
      <c r="D90" s="1036"/>
      <c r="E90" s="1037"/>
      <c r="F90" s="1038" t="str">
        <f>利用料算定表!F126</f>
        <v>○</v>
      </c>
      <c r="G90" s="31" t="s">
        <v>782</v>
      </c>
      <c r="H90" s="579" t="s">
        <v>31</v>
      </c>
      <c r="I90" s="580"/>
      <c r="J90" s="580"/>
      <c r="K90" s="868"/>
      <c r="L90" s="868"/>
      <c r="M90" s="869"/>
      <c r="N90" s="597">
        <f>利用料算定表!N126</f>
        <v>20</v>
      </c>
      <c r="O90" s="598"/>
      <c r="P90" s="909">
        <f>利用料算定表!P126</f>
        <v>0</v>
      </c>
      <c r="Q90" s="909"/>
      <c r="R90" s="909"/>
      <c r="S90" s="906">
        <f>利用料算定表!S126</f>
        <v>0</v>
      </c>
      <c r="T90" s="907"/>
      <c r="U90" s="908"/>
      <c r="V90" s="1175">
        <f>利用料算定表!V126</f>
        <v>0</v>
      </c>
      <c r="W90" s="1176"/>
      <c r="X90" s="1176"/>
      <c r="Y90" s="1177"/>
      <c r="Z90" s="1035" t="str">
        <f>利用料算定表!Z126</f>
        <v>指定機関用単価</v>
      </c>
      <c r="AA90" s="1036"/>
      <c r="AB90" s="1036"/>
      <c r="AC90" s="1036"/>
      <c r="AD90" s="1036"/>
      <c r="AE90" s="1036"/>
      <c r="AF90" s="1037"/>
    </row>
    <row r="91" spans="1:36" ht="30" customHeight="1" x14ac:dyDescent="0.15">
      <c r="A91" s="749"/>
      <c r="B91" s="756"/>
      <c r="C91" s="757"/>
      <c r="D91" s="757"/>
      <c r="E91" s="758"/>
      <c r="F91" s="574"/>
      <c r="G91" s="32" t="s">
        <v>783</v>
      </c>
      <c r="H91" s="513" t="s">
        <v>51</v>
      </c>
      <c r="I91" s="514"/>
      <c r="J91" s="514"/>
      <c r="K91" s="514"/>
      <c r="L91" s="514"/>
      <c r="M91" s="514"/>
      <c r="N91" s="514"/>
      <c r="O91" s="514"/>
      <c r="P91" s="514"/>
      <c r="Q91" s="514"/>
      <c r="R91" s="514"/>
      <c r="S91" s="514"/>
      <c r="T91" s="514"/>
      <c r="U91" s="514"/>
      <c r="V91" s="1061">
        <f>利用料算定表!V127</f>
        <v>0</v>
      </c>
      <c r="W91" s="1062"/>
      <c r="X91" s="1062"/>
      <c r="Y91" s="1063"/>
      <c r="Z91" s="1054" t="str">
        <f>利用料算定表!Z127</f>
        <v>令和6年度までは無償</v>
      </c>
      <c r="AA91" s="1055"/>
      <c r="AB91" s="1055"/>
      <c r="AC91" s="1055"/>
      <c r="AD91" s="1055"/>
      <c r="AE91" s="1055"/>
      <c r="AF91" s="1056"/>
    </row>
    <row r="92" spans="1:36" ht="13.5" customHeight="1" x14ac:dyDescent="0.15">
      <c r="A92" s="749"/>
      <c r="B92" s="564" t="str">
        <f>利用料算定表!B128</f>
        <v>Ｃ：建築士Ｓ
　　（照会）</v>
      </c>
      <c r="C92" s="565"/>
      <c r="D92" s="565"/>
      <c r="E92" s="566"/>
      <c r="F92" s="573" t="str">
        <f>利用料算定表!F128</f>
        <v>○</v>
      </c>
      <c r="G92" s="31" t="s">
        <v>913</v>
      </c>
      <c r="H92" s="579" t="s">
        <v>31</v>
      </c>
      <c r="I92" s="580"/>
      <c r="J92" s="581"/>
      <c r="K92" s="579" t="s">
        <v>52</v>
      </c>
      <c r="L92" s="580"/>
      <c r="M92" s="581"/>
      <c r="N92" s="597">
        <f>利用料算定表!N128</f>
        <v>150</v>
      </c>
      <c r="O92" s="598"/>
      <c r="P92" s="591">
        <f>利用料算定表!P128</f>
        <v>0</v>
      </c>
      <c r="Q92" s="592"/>
      <c r="R92" s="593"/>
      <c r="S92" s="594"/>
      <c r="T92" s="595"/>
      <c r="U92" s="596"/>
      <c r="V92" s="588">
        <f>利用料算定表!V128</f>
        <v>0</v>
      </c>
      <c r="W92" s="589"/>
      <c r="X92" s="589"/>
      <c r="Y92" s="590"/>
      <c r="Z92" s="585"/>
      <c r="AA92" s="586"/>
      <c r="AB92" s="586"/>
      <c r="AC92" s="586"/>
      <c r="AD92" s="586"/>
      <c r="AE92" s="586"/>
      <c r="AF92" s="587"/>
    </row>
    <row r="93" spans="1:36" ht="13.5" customHeight="1" x14ac:dyDescent="0.15">
      <c r="A93" s="749"/>
      <c r="B93" s="567"/>
      <c r="C93" s="568"/>
      <c r="D93" s="568"/>
      <c r="E93" s="569"/>
      <c r="F93" s="574"/>
      <c r="G93" s="32" t="s">
        <v>914</v>
      </c>
      <c r="H93" s="582"/>
      <c r="I93" s="583"/>
      <c r="J93" s="584"/>
      <c r="K93" s="582" t="s">
        <v>873</v>
      </c>
      <c r="L93" s="583"/>
      <c r="M93" s="584"/>
      <c r="N93" s="599">
        <f>利用料算定表!N129</f>
        <v>150</v>
      </c>
      <c r="O93" s="600"/>
      <c r="P93" s="601">
        <f>利用料算定表!P129</f>
        <v>0</v>
      </c>
      <c r="Q93" s="602"/>
      <c r="R93" s="603"/>
      <c r="S93" s="604"/>
      <c r="T93" s="605"/>
      <c r="U93" s="606"/>
      <c r="V93" s="885">
        <f>利用料算定表!V129</f>
        <v>0</v>
      </c>
      <c r="W93" s="886"/>
      <c r="X93" s="886"/>
      <c r="Y93" s="887"/>
      <c r="Z93" s="756"/>
      <c r="AA93" s="757"/>
      <c r="AB93" s="757"/>
      <c r="AC93" s="757"/>
      <c r="AD93" s="757"/>
      <c r="AE93" s="757"/>
      <c r="AF93" s="758"/>
      <c r="AJ93" s="226"/>
    </row>
    <row r="94" spans="1:36" ht="30" customHeight="1" x14ac:dyDescent="0.15">
      <c r="A94" s="749"/>
      <c r="B94" s="570"/>
      <c r="C94" s="571"/>
      <c r="D94" s="571"/>
      <c r="E94" s="572"/>
      <c r="F94" s="575"/>
      <c r="G94" s="269" t="s">
        <v>912</v>
      </c>
      <c r="H94" s="576" t="s">
        <v>51</v>
      </c>
      <c r="I94" s="577"/>
      <c r="J94" s="577"/>
      <c r="K94" s="577"/>
      <c r="L94" s="577"/>
      <c r="M94" s="577"/>
      <c r="N94" s="577"/>
      <c r="O94" s="577"/>
      <c r="P94" s="577"/>
      <c r="Q94" s="577"/>
      <c r="R94" s="577"/>
      <c r="S94" s="577"/>
      <c r="T94" s="577"/>
      <c r="U94" s="578"/>
      <c r="V94" s="888">
        <f>利用料算定表!V130</f>
        <v>0</v>
      </c>
      <c r="W94" s="889"/>
      <c r="X94" s="889"/>
      <c r="Y94" s="890"/>
      <c r="Z94" s="561" t="str">
        <f>利用料算定表!Z130</f>
        <v/>
      </c>
      <c r="AA94" s="562"/>
      <c r="AB94" s="562"/>
      <c r="AC94" s="562"/>
      <c r="AD94" s="562"/>
      <c r="AE94" s="562"/>
      <c r="AF94" s="563"/>
    </row>
    <row r="95" spans="1:36" ht="30" customHeight="1" x14ac:dyDescent="0.15">
      <c r="A95" s="749"/>
      <c r="B95" s="1043" t="str">
        <f>利用料算定表!B131</f>
        <v>C'：建築士Ｓ
　　（登録）</v>
      </c>
      <c r="C95" s="1039"/>
      <c r="D95" s="1039"/>
      <c r="E95" s="1039"/>
      <c r="F95" s="54" t="str">
        <f>利用料算定表!F131</f>
        <v>×</v>
      </c>
      <c r="G95" s="57" t="s">
        <v>63</v>
      </c>
      <c r="H95" s="531"/>
      <c r="I95" s="936"/>
      <c r="J95" s="936"/>
      <c r="K95" s="936"/>
      <c r="L95" s="936"/>
      <c r="M95" s="936"/>
      <c r="N95" s="936"/>
      <c r="O95" s="936"/>
      <c r="P95" s="936"/>
      <c r="Q95" s="936"/>
      <c r="R95" s="936"/>
      <c r="S95" s="936"/>
      <c r="T95" s="936"/>
      <c r="U95" s="936"/>
      <c r="V95" s="537" t="str">
        <f>利用料算定表!V131</f>
        <v>対象外</v>
      </c>
      <c r="W95" s="538"/>
      <c r="X95" s="538"/>
      <c r="Y95" s="539"/>
      <c r="Z95" s="934" t="str">
        <f>利用料算定表!Z131</f>
        <v>都道府県のみ</v>
      </c>
      <c r="AA95" s="934"/>
      <c r="AB95" s="934"/>
      <c r="AC95" s="934"/>
      <c r="AD95" s="934"/>
      <c r="AE95" s="934"/>
      <c r="AF95" s="935"/>
      <c r="AG95" s="113"/>
    </row>
    <row r="96" spans="1:36" ht="30" customHeight="1" x14ac:dyDescent="0.15">
      <c r="A96" s="749"/>
      <c r="B96" s="1039" t="str">
        <f>利用料算定表!B132</f>
        <v>Ｄ：法令ＤＢ</v>
      </c>
      <c r="C96" s="1039"/>
      <c r="D96" s="1039"/>
      <c r="E96" s="1039"/>
      <c r="F96" s="54" t="str">
        <f>利用料算定表!F132</f>
        <v>×</v>
      </c>
      <c r="G96" s="56" t="s">
        <v>784</v>
      </c>
      <c r="H96" s="937"/>
      <c r="I96" s="937"/>
      <c r="J96" s="937"/>
      <c r="K96" s="937"/>
      <c r="L96" s="937"/>
      <c r="M96" s="937"/>
      <c r="N96" s="937"/>
      <c r="O96" s="937"/>
      <c r="P96" s="937"/>
      <c r="Q96" s="937"/>
      <c r="R96" s="937"/>
      <c r="S96" s="937"/>
      <c r="T96" s="937"/>
      <c r="U96" s="937"/>
      <c r="V96" s="534" t="str">
        <f>利用料算定表!V132</f>
        <v>対象外</v>
      </c>
      <c r="W96" s="535"/>
      <c r="X96" s="535"/>
      <c r="Y96" s="536"/>
      <c r="Z96" s="934"/>
      <c r="AA96" s="934"/>
      <c r="AB96" s="934"/>
      <c r="AC96" s="934"/>
      <c r="AD96" s="934"/>
      <c r="AE96" s="934"/>
      <c r="AF96" s="935"/>
      <c r="AG96" s="113"/>
    </row>
    <row r="97" spans="1:33" ht="30" customHeight="1" thickBot="1" x14ac:dyDescent="0.2">
      <c r="A97" s="749"/>
      <c r="B97" s="1170" t="str">
        <f>利用料算定表!B133</f>
        <v>Ｅ：地図Ｓ</v>
      </c>
      <c r="C97" s="1171"/>
      <c r="D97" s="1171"/>
      <c r="E97" s="1171"/>
      <c r="F97" s="207" t="str">
        <f>利用料算定表!F133</f>
        <v>×</v>
      </c>
      <c r="G97" s="58" t="s">
        <v>785</v>
      </c>
      <c r="H97" s="1172" t="str">
        <f>利・税込!H95</f>
        <v/>
      </c>
      <c r="I97" s="1173"/>
      <c r="J97" s="1173"/>
      <c r="K97" s="1173"/>
      <c r="L97" s="1173"/>
      <c r="M97" s="1173"/>
      <c r="N97" s="1173"/>
      <c r="O97" s="1173"/>
      <c r="P97" s="1173"/>
      <c r="Q97" s="1173"/>
      <c r="R97" s="1173"/>
      <c r="S97" s="1173"/>
      <c r="T97" s="1173"/>
      <c r="U97" s="1174"/>
      <c r="V97" s="1178" t="str">
        <f>利用料算定表!V133</f>
        <v>対象外</v>
      </c>
      <c r="W97" s="1179"/>
      <c r="X97" s="1179"/>
      <c r="Y97" s="1180"/>
      <c r="Z97" s="1181" t="str">
        <f>利用料算定表!Z133</f>
        <v/>
      </c>
      <c r="AA97" s="1182"/>
      <c r="AB97" s="1182"/>
      <c r="AC97" s="1182"/>
      <c r="AD97" s="1182"/>
      <c r="AE97" s="1182"/>
      <c r="AF97" s="1183"/>
      <c r="AG97" s="113"/>
    </row>
    <row r="98" spans="1:33" ht="30" customHeight="1" thickTop="1" x14ac:dyDescent="0.15">
      <c r="A98" s="160"/>
      <c r="B98" s="155" t="str">
        <f>利用料算定表!B134</f>
        <v>合　　計</v>
      </c>
      <c r="C98" s="156"/>
      <c r="D98" s="156"/>
      <c r="E98" s="156"/>
      <c r="F98" s="157"/>
      <c r="G98" s="117" t="s">
        <v>786</v>
      </c>
      <c r="H98" s="1048" t="str">
        <f>利用料算定表!H134</f>
        <v>利用料年額（12ヶ月分）</v>
      </c>
      <c r="I98" s="1049"/>
      <c r="J98" s="1049"/>
      <c r="K98" s="1049"/>
      <c r="L98" s="1049"/>
      <c r="M98" s="1049"/>
      <c r="N98" s="1049"/>
      <c r="O98" s="1049"/>
      <c r="P98" s="1049"/>
      <c r="Q98" s="1049"/>
      <c r="R98" s="1049"/>
      <c r="S98" s="1049"/>
      <c r="T98" s="1049"/>
      <c r="U98" s="1050"/>
      <c r="V98" s="1184">
        <f>利用料算定表!V134</f>
        <v>0</v>
      </c>
      <c r="W98" s="1185"/>
      <c r="X98" s="1185"/>
      <c r="Y98" s="1186"/>
      <c r="Z98" s="910" t="str">
        <f>利用料算定表!Z134</f>
        <v>(d)+(f)+(g)+(h)+(j)+(m)</v>
      </c>
      <c r="AA98" s="910"/>
      <c r="AB98" s="910"/>
      <c r="AC98" s="910"/>
      <c r="AD98" s="910"/>
      <c r="AE98" s="910"/>
      <c r="AF98" s="911"/>
      <c r="AG98" s="113"/>
    </row>
    <row r="99" spans="1:33" x14ac:dyDescent="0.15">
      <c r="A99" s="12"/>
      <c r="B99" s="13"/>
      <c r="C99" s="13"/>
      <c r="D99" s="13"/>
      <c r="E99" s="13"/>
      <c r="F99" s="14"/>
      <c r="G99" s="16"/>
      <c r="H99" s="13"/>
      <c r="I99" s="13"/>
      <c r="J99" s="13"/>
      <c r="K99" s="13"/>
      <c r="L99" s="13"/>
      <c r="M99" s="13"/>
      <c r="N99" s="12"/>
      <c r="O99" s="12"/>
      <c r="P99" s="18"/>
      <c r="Q99" s="18"/>
      <c r="R99" s="18"/>
      <c r="S99" s="12"/>
      <c r="T99" s="12"/>
      <c r="U99" s="12"/>
      <c r="V99" s="5"/>
      <c r="W99" s="5"/>
      <c r="X99" s="5"/>
      <c r="Y99" s="5"/>
      <c r="Z99" s="5"/>
      <c r="AA99" s="5"/>
      <c r="AB99" s="5"/>
      <c r="AC99" s="5"/>
      <c r="AD99" s="5"/>
      <c r="AE99" s="5"/>
      <c r="AF99" s="5"/>
      <c r="AG99" s="113"/>
    </row>
    <row r="100" spans="1:33" ht="13.5" customHeight="1" x14ac:dyDescent="0.15">
      <c r="B100" s="3" t="str">
        <f>利用料算定表!B136</f>
        <v>※件数について</v>
      </c>
      <c r="C100" s="3"/>
      <c r="D100" s="3"/>
    </row>
    <row r="101" spans="1:33" ht="31.5" customHeight="1" x14ac:dyDescent="0.15">
      <c r="B101" s="411" t="str">
        <f>利用料算定表!B137</f>
        <v>・</v>
      </c>
      <c r="C101" s="607" t="str">
        <f>利用料算定表!C137</f>
        <v>利用料の見直しについては、建築確認件数等に応じて３年度毎に行うこととしており、
令和４年度が見直し年度に当たりますが、令和７年度まで見送ることとしました。</v>
      </c>
      <c r="D101" s="607"/>
      <c r="E101" s="607"/>
      <c r="F101" s="607"/>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row>
    <row r="102" spans="1:33" ht="31.5" customHeight="1" x14ac:dyDescent="0.15">
      <c r="B102" s="411" t="str">
        <f>利用料算定表!B138</f>
        <v>・</v>
      </c>
      <c r="C102" s="607" t="str">
        <f>利用料算定表!C138</f>
        <v>従って、上記サブシステムを利用継続する場合、令和４年度から令和６年度までの利用料は、
令和３年度と同額になります。</v>
      </c>
      <c r="D102" s="607"/>
      <c r="E102" s="607"/>
      <c r="F102" s="607"/>
      <c r="G102" s="607"/>
      <c r="H102" s="607"/>
      <c r="I102" s="607"/>
      <c r="J102" s="607"/>
      <c r="K102" s="607"/>
      <c r="L102" s="607"/>
      <c r="M102" s="607"/>
      <c r="N102" s="607"/>
      <c r="O102" s="607"/>
      <c r="P102" s="607"/>
      <c r="Q102" s="607"/>
      <c r="R102" s="607"/>
      <c r="S102" s="607"/>
      <c r="T102" s="607"/>
      <c r="U102" s="607"/>
      <c r="V102" s="607"/>
      <c r="W102" s="607"/>
      <c r="X102" s="607"/>
      <c r="Y102" s="607"/>
      <c r="Z102" s="607"/>
      <c r="AA102" s="607"/>
      <c r="AB102" s="607"/>
      <c r="AC102" s="607"/>
      <c r="AD102" s="607"/>
      <c r="AE102" s="607"/>
      <c r="AF102" s="607"/>
    </row>
    <row r="103" spans="1:33" ht="31.5" customHeight="1" x14ac:dyDescent="0.15">
      <c r="B103" s="411" t="str">
        <f>利用料算定表!B139</f>
        <v>・</v>
      </c>
      <c r="C103" s="607" t="str">
        <f>利用料算定表!C139</f>
        <v>なお、利用料については「利用開始」又は「見直し」年度の２年度前の建築確認件数、
報告受理件数又は構造計算適合性判定件数に応じた定額と単価によって算定します。</v>
      </c>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row>
    <row r="104" spans="1:33" ht="32.25" customHeight="1" x14ac:dyDescent="0.15">
      <c r="B104" s="411"/>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row>
    <row r="105" spans="1:33" ht="13.5" customHeight="1" x14ac:dyDescent="0.15"/>
    <row r="106" spans="1:33" ht="13.5" customHeight="1" x14ac:dyDescent="0.15"/>
    <row r="107" spans="1:33" ht="13.5" customHeight="1" x14ac:dyDescent="0.15"/>
    <row r="108" spans="1:33" ht="13.5" customHeight="1" x14ac:dyDescent="0.15"/>
    <row r="109" spans="1:33" ht="13.5" customHeight="1" x14ac:dyDescent="0.15"/>
    <row r="110" spans="1:33" ht="13.5" customHeight="1" x14ac:dyDescent="0.15"/>
    <row r="111" spans="1:33" ht="13.5" customHeight="1" x14ac:dyDescent="0.15"/>
  </sheetData>
  <mergeCells count="176">
    <mergeCell ref="V95:Y95"/>
    <mergeCell ref="Z95:AF95"/>
    <mergeCell ref="V97:Y97"/>
    <mergeCell ref="Z97:AF97"/>
    <mergeCell ref="H98:U98"/>
    <mergeCell ref="V98:Y98"/>
    <mergeCell ref="Z98:AF98"/>
    <mergeCell ref="B96:E96"/>
    <mergeCell ref="H96:U96"/>
    <mergeCell ref="V96:Y96"/>
    <mergeCell ref="Z96:AF96"/>
    <mergeCell ref="V84:Y85"/>
    <mergeCell ref="Z84:AF85"/>
    <mergeCell ref="Z88:AF88"/>
    <mergeCell ref="H89:U89"/>
    <mergeCell ref="V89:Y89"/>
    <mergeCell ref="Z89:AF89"/>
    <mergeCell ref="B90:E91"/>
    <mergeCell ref="F90:F91"/>
    <mergeCell ref="H90:J90"/>
    <mergeCell ref="K90:M90"/>
    <mergeCell ref="N90:O90"/>
    <mergeCell ref="P90:R90"/>
    <mergeCell ref="H88:J88"/>
    <mergeCell ref="K88:M88"/>
    <mergeCell ref="N88:O88"/>
    <mergeCell ref="P88:R88"/>
    <mergeCell ref="S88:U88"/>
    <mergeCell ref="V88:Y88"/>
    <mergeCell ref="S90:U90"/>
    <mergeCell ref="V90:Y90"/>
    <mergeCell ref="Z90:AF90"/>
    <mergeCell ref="H91:U91"/>
    <mergeCell ref="V91:Y91"/>
    <mergeCell ref="Z91:AF91"/>
    <mergeCell ref="B68:AF68"/>
    <mergeCell ref="B69:AF69"/>
    <mergeCell ref="B70:AF70"/>
    <mergeCell ref="B71:AF71"/>
    <mergeCell ref="B72:AF72"/>
    <mergeCell ref="B73:AF73"/>
    <mergeCell ref="A86:A97"/>
    <mergeCell ref="B86:E89"/>
    <mergeCell ref="F86:F89"/>
    <mergeCell ref="H86:J87"/>
    <mergeCell ref="K86:M86"/>
    <mergeCell ref="N86:O86"/>
    <mergeCell ref="P86:R86"/>
    <mergeCell ref="S86:U86"/>
    <mergeCell ref="B84:E85"/>
    <mergeCell ref="F84:F85"/>
    <mergeCell ref="G84:M85"/>
    <mergeCell ref="N84:O85"/>
    <mergeCell ref="P84:R85"/>
    <mergeCell ref="S84:U85"/>
    <mergeCell ref="B97:E97"/>
    <mergeCell ref="H97:U97"/>
    <mergeCell ref="B92:E94"/>
    <mergeCell ref="F92:F94"/>
    <mergeCell ref="C102:AF102"/>
    <mergeCell ref="C103:AF103"/>
    <mergeCell ref="C104:AF104"/>
    <mergeCell ref="C101:AF101"/>
    <mergeCell ref="B74:AF74"/>
    <mergeCell ref="Q75:AF75"/>
    <mergeCell ref="Q76:AF76"/>
    <mergeCell ref="Q77:AF77"/>
    <mergeCell ref="B81:AF82"/>
    <mergeCell ref="W83:AF83"/>
    <mergeCell ref="B95:E95"/>
    <mergeCell ref="H95:U95"/>
    <mergeCell ref="H92:J93"/>
    <mergeCell ref="K92:M92"/>
    <mergeCell ref="N92:O92"/>
    <mergeCell ref="P92:R92"/>
    <mergeCell ref="V86:Y86"/>
    <mergeCell ref="Z86:AF86"/>
    <mergeCell ref="K87:M87"/>
    <mergeCell ref="N87:O87"/>
    <mergeCell ref="P87:R87"/>
    <mergeCell ref="S87:U87"/>
    <mergeCell ref="V87:Y87"/>
    <mergeCell ref="Z87:AF87"/>
    <mergeCell ref="B60:N61"/>
    <mergeCell ref="O60:U61"/>
    <mergeCell ref="V60:AF61"/>
    <mergeCell ref="B62:N63"/>
    <mergeCell ref="O62:U63"/>
    <mergeCell ref="V62:AF63"/>
    <mergeCell ref="B64:N65"/>
    <mergeCell ref="O64:U65"/>
    <mergeCell ref="V64:AF65"/>
    <mergeCell ref="B58:B59"/>
    <mergeCell ref="C58:N59"/>
    <mergeCell ref="O58:U59"/>
    <mergeCell ref="V58:AF59"/>
    <mergeCell ref="B54:B55"/>
    <mergeCell ref="C54:N55"/>
    <mergeCell ref="O54:U55"/>
    <mergeCell ref="V54:AF55"/>
    <mergeCell ref="B56:B57"/>
    <mergeCell ref="C56:N57"/>
    <mergeCell ref="O56:U57"/>
    <mergeCell ref="V56:AF57"/>
    <mergeCell ref="B50:B51"/>
    <mergeCell ref="C50:N51"/>
    <mergeCell ref="O50:U51"/>
    <mergeCell ref="V50:AF51"/>
    <mergeCell ref="B52:B53"/>
    <mergeCell ref="C52:N53"/>
    <mergeCell ref="O52:U53"/>
    <mergeCell ref="V52:AF53"/>
    <mergeCell ref="B45:N45"/>
    <mergeCell ref="O45:U45"/>
    <mergeCell ref="V45:AF45"/>
    <mergeCell ref="B46:B47"/>
    <mergeCell ref="C46:N47"/>
    <mergeCell ref="O46:U47"/>
    <mergeCell ref="V46:AF47"/>
    <mergeCell ref="B48:B49"/>
    <mergeCell ref="C48:N49"/>
    <mergeCell ref="O48:U49"/>
    <mergeCell ref="V48:AF49"/>
    <mergeCell ref="B27:H27"/>
    <mergeCell ref="I27:AF27"/>
    <mergeCell ref="B28:H28"/>
    <mergeCell ref="I28:AF28"/>
    <mergeCell ref="I24:AF24"/>
    <mergeCell ref="B25:H25"/>
    <mergeCell ref="I25:AF25"/>
    <mergeCell ref="G41:S42"/>
    <mergeCell ref="B39:S40"/>
    <mergeCell ref="T39:AB40"/>
    <mergeCell ref="AC39:AF40"/>
    <mergeCell ref="T41:AB42"/>
    <mergeCell ref="AC41:AF42"/>
    <mergeCell ref="B42:F42"/>
    <mergeCell ref="X29:AF29"/>
    <mergeCell ref="B32:AF33"/>
    <mergeCell ref="T35:AF35"/>
    <mergeCell ref="B36:E37"/>
    <mergeCell ref="F36:S37"/>
    <mergeCell ref="I19:P19"/>
    <mergeCell ref="I20:AF20"/>
    <mergeCell ref="A9:AF9"/>
    <mergeCell ref="A10:AF10"/>
    <mergeCell ref="A11:AF11"/>
    <mergeCell ref="A12:AF12"/>
    <mergeCell ref="A13:AF13"/>
    <mergeCell ref="A14:AF14"/>
    <mergeCell ref="B26:H26"/>
    <mergeCell ref="I26:AF26"/>
    <mergeCell ref="H94:U94"/>
    <mergeCell ref="V94:Y94"/>
    <mergeCell ref="Z94:AF94"/>
    <mergeCell ref="S92:U92"/>
    <mergeCell ref="A2:AF2"/>
    <mergeCell ref="A3:AF4"/>
    <mergeCell ref="A5:AF5"/>
    <mergeCell ref="A6:AF6"/>
    <mergeCell ref="A7:AF7"/>
    <mergeCell ref="A8:AF8"/>
    <mergeCell ref="V92:Y92"/>
    <mergeCell ref="Z92:AF92"/>
    <mergeCell ref="K93:M93"/>
    <mergeCell ref="N93:O93"/>
    <mergeCell ref="P93:R93"/>
    <mergeCell ref="S93:U93"/>
    <mergeCell ref="V93:Y93"/>
    <mergeCell ref="Z93:AF93"/>
    <mergeCell ref="J21:AF21"/>
    <mergeCell ref="I22:AF22"/>
    <mergeCell ref="B23:H23"/>
    <mergeCell ref="I23:AF23"/>
    <mergeCell ref="I15:AF15"/>
    <mergeCell ref="I17:AF17"/>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2" manualBreakCount="2">
    <brk id="28" max="31" man="1"/>
    <brk id="7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Q140"/>
  <sheetViews>
    <sheetView showGridLines="0" view="pageBreakPreview" zoomScaleNormal="85" zoomScaleSheetLayoutView="100" workbookViewId="0"/>
  </sheetViews>
  <sheetFormatPr defaultColWidth="2.625" defaultRowHeight="13.5" outlineLevelRow="1" x14ac:dyDescent="0.15"/>
  <cols>
    <col min="1" max="1" width="2.625" style="1" customWidth="1"/>
    <col min="2" max="2" width="5.375" style="1" customWidth="1"/>
    <col min="3" max="6" width="2.625" style="1"/>
    <col min="7" max="7" width="2.625" style="1" customWidth="1"/>
    <col min="8" max="23" width="2.625" style="1"/>
    <col min="24" max="24" width="2.625" style="1" customWidth="1"/>
    <col min="25" max="33" width="2.625" style="1"/>
    <col min="34" max="34" width="2.125" style="143" customWidth="1"/>
    <col min="35" max="35" width="3.875" style="158" customWidth="1"/>
    <col min="36" max="36" width="10.5" style="144" bestFit="1" customWidth="1"/>
    <col min="37" max="37" width="4.75" style="174" bestFit="1" customWidth="1"/>
    <col min="38" max="38" width="7.25" style="143" bestFit="1" customWidth="1"/>
    <col min="39" max="16384" width="2.625" style="1"/>
  </cols>
  <sheetData>
    <row r="1" spans="1:38" ht="44.25" customHeight="1" x14ac:dyDescent="0.15">
      <c r="AJ1" s="1"/>
      <c r="AK1" s="1"/>
      <c r="AL1" s="1"/>
    </row>
    <row r="2" spans="1:38" customFormat="1" ht="23.25" customHeight="1" x14ac:dyDescent="0.15">
      <c r="A2" s="997" t="str">
        <f>利用料算定表!X67</f>
        <v>令和　　年　　月　　日</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row>
    <row r="3" spans="1:38" customFormat="1" ht="23.25" customHeight="1" x14ac:dyDescent="0.15">
      <c r="A3" s="998" t="str">
        <f>利用料算定表!B70</f>
        <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59"/>
    </row>
    <row r="4" spans="1:38" customFormat="1" ht="23.25" customHeight="1" x14ac:dyDescent="0.15">
      <c r="A4" s="998"/>
      <c r="B4" s="998"/>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59"/>
    </row>
    <row r="5" spans="1:38" customFormat="1" ht="23.25" customHeight="1" x14ac:dyDescent="0.15">
      <c r="A5" s="999" t="s">
        <v>787</v>
      </c>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row>
    <row r="6" spans="1:38" customFormat="1" ht="23.25" customHeight="1" x14ac:dyDescent="0.15">
      <c r="A6" s="999" t="s">
        <v>791</v>
      </c>
      <c r="B6" s="999"/>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row>
    <row r="7" spans="1:38" customFormat="1" ht="23.25" customHeight="1" x14ac:dyDescent="0.15">
      <c r="A7" s="999" t="s">
        <v>1071</v>
      </c>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row>
    <row r="8" spans="1:38" customFormat="1" ht="23.25" customHeight="1" x14ac:dyDescent="0.15">
      <c r="A8" s="1000"/>
      <c r="B8" s="1000"/>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row>
    <row r="9" spans="1:38" customFormat="1" ht="23.25" customHeight="1" x14ac:dyDescent="0.15">
      <c r="A9" s="1010" t="s">
        <v>789</v>
      </c>
      <c r="B9" s="1010"/>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row>
    <row r="10" spans="1:38" customFormat="1" ht="23.25" customHeight="1" x14ac:dyDescent="0.15">
      <c r="A10" s="1000"/>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row>
    <row r="11" spans="1:38" customFormat="1" ht="23.25" customHeight="1" x14ac:dyDescent="0.15">
      <c r="A11" s="1009" t="s">
        <v>915</v>
      </c>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row>
    <row r="12" spans="1:38" customFormat="1" ht="23.25" customHeight="1" x14ac:dyDescent="0.15">
      <c r="A12" s="1000"/>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J12" s="213"/>
    </row>
    <row r="13" spans="1:38" customFormat="1" ht="23.25" customHeight="1" x14ac:dyDescent="0.15">
      <c r="A13" s="1002" t="s">
        <v>154</v>
      </c>
      <c r="B13" s="1002"/>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row>
    <row r="14" spans="1:38" customFormat="1" ht="23.25" customHeight="1" x14ac:dyDescent="0.15">
      <c r="A14" s="1003"/>
      <c r="B14" s="1003"/>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row>
    <row r="15" spans="1:38" customFormat="1" ht="23.25" customHeight="1" x14ac:dyDescent="0.15">
      <c r="A15" s="182" t="s">
        <v>788</v>
      </c>
      <c r="B15" s="182"/>
      <c r="C15" s="182"/>
      <c r="D15" s="182"/>
      <c r="E15" s="182"/>
      <c r="F15" s="182"/>
      <c r="G15" s="182"/>
      <c r="H15" s="182"/>
      <c r="I15" s="982" t="s">
        <v>158</v>
      </c>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row>
    <row r="16" spans="1:38" customFormat="1" ht="23.25" customHeight="1" x14ac:dyDescent="0.15">
      <c r="A16" s="182"/>
      <c r="B16" s="182"/>
      <c r="C16" s="182"/>
      <c r="D16" s="182"/>
      <c r="E16" s="182"/>
      <c r="F16" s="182"/>
      <c r="G16" s="182"/>
      <c r="H16" s="182"/>
      <c r="I16" s="183"/>
      <c r="J16" s="184"/>
      <c r="K16" s="185"/>
      <c r="L16" s="182"/>
      <c r="M16" s="182"/>
      <c r="N16" s="182"/>
      <c r="O16" s="182"/>
      <c r="P16" s="182"/>
      <c r="Q16" s="182"/>
      <c r="R16" s="182"/>
      <c r="S16" s="182"/>
      <c r="T16" s="182"/>
      <c r="U16" s="182"/>
      <c r="V16" s="182"/>
      <c r="W16" s="182"/>
      <c r="X16" s="182"/>
      <c r="Y16" s="182"/>
      <c r="Z16" s="182"/>
      <c r="AA16" s="182"/>
      <c r="AB16" s="182"/>
      <c r="AC16" s="182"/>
      <c r="AD16" s="182"/>
      <c r="AE16" s="182"/>
      <c r="AF16" s="182"/>
    </row>
    <row r="17" spans="1:36" customFormat="1" ht="23.25" customHeight="1" x14ac:dyDescent="0.15">
      <c r="A17" s="182" t="s">
        <v>165</v>
      </c>
      <c r="B17" s="182"/>
      <c r="C17" s="182"/>
      <c r="D17" s="182"/>
      <c r="E17" s="182"/>
      <c r="F17" s="182"/>
      <c r="G17" s="182"/>
      <c r="H17" s="182"/>
      <c r="I17" s="1004" t="str">
        <f>DBCS(IF(利用料算定表!$Z$59&gt;=4,
"令和"&amp;利用料算定表!$M$1&amp;"年"&amp;利用料算定表!$Z$59&amp;"月１日より令和" &amp; 利用料算定表!$M$1+1 &amp; "年３月３１日まで",
"令和"&amp;利用料算定表!$M$1+1&amp;"年"&amp;利用料算定表!$Z$59&amp;"月１日より令和" &amp; 利用料算定表!$M$1+1 &amp; "年３月３１日まで"))</f>
        <v>令和０年４月１日より令和１年３月３１日まで</v>
      </c>
      <c r="J17" s="1004"/>
      <c r="K17" s="1004"/>
      <c r="L17" s="1004"/>
      <c r="M17" s="1004"/>
      <c r="N17" s="1004"/>
      <c r="O17" s="1004"/>
      <c r="P17" s="1004"/>
      <c r="Q17" s="1004"/>
      <c r="R17" s="1004"/>
      <c r="S17" s="1004"/>
      <c r="T17" s="1004"/>
      <c r="U17" s="1004"/>
      <c r="V17" s="1004"/>
      <c r="W17" s="1004"/>
      <c r="X17" s="1004"/>
      <c r="Y17" s="1004"/>
      <c r="Z17" s="1004"/>
      <c r="AA17" s="1004"/>
      <c r="AB17" s="1004"/>
      <c r="AC17" s="1004"/>
      <c r="AD17" s="1004"/>
      <c r="AE17" s="1004"/>
      <c r="AF17" s="1004"/>
    </row>
    <row r="18" spans="1:36" customFormat="1" ht="23.25" customHeight="1" x14ac:dyDescent="0.15">
      <c r="A18" s="182"/>
      <c r="B18" s="182"/>
      <c r="C18" s="182"/>
      <c r="D18" s="182"/>
      <c r="E18" s="182"/>
      <c r="F18" s="182"/>
      <c r="G18" s="182"/>
      <c r="H18" s="182"/>
      <c r="I18" s="183"/>
      <c r="J18" s="184"/>
      <c r="K18" s="185"/>
      <c r="L18" s="182"/>
      <c r="M18" s="182"/>
      <c r="N18" s="182"/>
      <c r="O18" s="182"/>
      <c r="P18" s="182"/>
      <c r="Q18" s="182"/>
      <c r="R18" s="182"/>
      <c r="S18" s="182"/>
      <c r="T18" s="182"/>
      <c r="U18" s="182"/>
      <c r="V18" s="182"/>
      <c r="W18" s="182"/>
      <c r="X18" s="182"/>
      <c r="Y18" s="182"/>
      <c r="Z18" s="182"/>
      <c r="AA18" s="182"/>
      <c r="AB18" s="182"/>
      <c r="AC18" s="182"/>
      <c r="AD18" s="182"/>
      <c r="AE18" s="182"/>
      <c r="AF18" s="182"/>
    </row>
    <row r="19" spans="1:36" customFormat="1" ht="23.25" customHeight="1" x14ac:dyDescent="0.15">
      <c r="A19" s="182" t="s">
        <v>156</v>
      </c>
      <c r="B19" s="182"/>
      <c r="C19" s="182"/>
      <c r="D19" s="182"/>
      <c r="E19" s="182"/>
      <c r="F19" s="182"/>
      <c r="G19" s="182"/>
      <c r="H19" s="182"/>
      <c r="I19" s="1008">
        <f>O40</f>
        <v>0</v>
      </c>
      <c r="J19" s="1008"/>
      <c r="K19" s="1008"/>
      <c r="L19" s="1008"/>
      <c r="M19" s="1008"/>
      <c r="N19" s="1008"/>
      <c r="O19" s="1008"/>
      <c r="P19" s="1008"/>
      <c r="Q19" s="180" t="s">
        <v>159</v>
      </c>
      <c r="R19" s="179"/>
      <c r="S19" s="179"/>
      <c r="T19" s="179"/>
      <c r="U19" s="179"/>
      <c r="V19" s="179"/>
      <c r="W19" s="179"/>
      <c r="X19" s="179"/>
      <c r="Y19" s="179"/>
      <c r="Z19" s="179"/>
      <c r="AA19" s="179"/>
      <c r="AB19" s="179"/>
      <c r="AC19" s="179"/>
      <c r="AD19" s="179"/>
      <c r="AE19" s="179"/>
      <c r="AF19" s="179"/>
    </row>
    <row r="20" spans="1:36" customFormat="1" ht="23.25" customHeight="1" x14ac:dyDescent="0.15">
      <c r="A20" s="182"/>
      <c r="B20" s="182"/>
      <c r="C20" s="182"/>
      <c r="D20" s="182"/>
      <c r="E20" s="182"/>
      <c r="F20" s="182"/>
      <c r="G20" s="1005" t="s">
        <v>144</v>
      </c>
      <c r="H20" s="1005"/>
      <c r="I20" s="1005"/>
      <c r="J20" s="1005"/>
      <c r="K20" s="1005"/>
      <c r="L20" s="1005"/>
      <c r="M20" s="1005"/>
      <c r="N20" s="1005"/>
      <c r="O20" s="1005"/>
      <c r="P20" s="1005"/>
      <c r="Q20" s="1005"/>
      <c r="R20" s="1005"/>
      <c r="S20" s="1005"/>
      <c r="T20" s="1005"/>
      <c r="U20" s="1001">
        <f>AB40</f>
        <v>0</v>
      </c>
      <c r="V20" s="1001"/>
      <c r="W20" s="1001"/>
      <c r="X20" s="1001"/>
      <c r="Y20" s="1001"/>
      <c r="Z20" s="1006" t="str">
        <f>"円）　※" &amp; DBCS(TEXT(利用料算定表!$Z$62,"0%"))</f>
        <v>円）　※１０％</v>
      </c>
      <c r="AA20" s="1007"/>
      <c r="AB20" s="1007"/>
      <c r="AC20" s="1007"/>
      <c r="AD20" s="1007"/>
      <c r="AE20" s="1007"/>
      <c r="AF20" s="1007"/>
    </row>
    <row r="21" spans="1:36" customFormat="1" ht="23.25" customHeight="1" x14ac:dyDescent="0.15">
      <c r="A21" s="205"/>
      <c r="B21" s="205"/>
      <c r="C21" s="205"/>
      <c r="D21" s="205"/>
      <c r="E21" s="205"/>
      <c r="F21" s="205"/>
      <c r="G21" s="205"/>
      <c r="H21" s="205"/>
      <c r="I21" s="205"/>
      <c r="J21" s="1011"/>
      <c r="K21" s="1011"/>
      <c r="L21" s="1011"/>
      <c r="M21" s="1011"/>
      <c r="N21" s="1011"/>
      <c r="O21" s="1011"/>
      <c r="P21" s="1011"/>
      <c r="Q21" s="1011"/>
      <c r="R21" s="1011"/>
      <c r="S21" s="1011"/>
      <c r="T21" s="1011"/>
      <c r="U21" s="1011"/>
      <c r="V21" s="1011"/>
      <c r="W21" s="1011"/>
      <c r="X21" s="1011"/>
      <c r="Y21" s="1011"/>
      <c r="Z21" s="1011"/>
      <c r="AA21" s="1011"/>
      <c r="AB21" s="1011"/>
      <c r="AC21" s="1011"/>
      <c r="AD21" s="1011"/>
      <c r="AE21" s="1011"/>
      <c r="AF21" s="1011"/>
    </row>
    <row r="22" spans="1:36" customFormat="1" ht="110.1" customHeight="1" x14ac:dyDescent="0.15">
      <c r="A22" s="181" t="s">
        <v>0</v>
      </c>
      <c r="B22" s="178"/>
      <c r="C22" s="178"/>
      <c r="D22" s="178"/>
      <c r="E22" s="178"/>
      <c r="F22" s="178"/>
      <c r="G22" s="178"/>
      <c r="H22" s="178"/>
      <c r="I22" s="981" t="str">
        <f>利・税込!I22</f>
        <v xml:space="preserve">通知・報告配信システム
建築士・事務所登録閲覧システム（照会）
</v>
      </c>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row>
    <row r="23" spans="1:36" customFormat="1" ht="20.100000000000001" customHeight="1" x14ac:dyDescent="0.15">
      <c r="A23" s="182"/>
      <c r="B23" s="982"/>
      <c r="C23" s="982"/>
      <c r="D23" s="982"/>
      <c r="E23" s="982"/>
      <c r="F23" s="982"/>
      <c r="G23" s="982"/>
      <c r="H23" s="982"/>
      <c r="I23" s="983"/>
      <c r="J23" s="983"/>
      <c r="K23" s="983"/>
      <c r="L23" s="983"/>
      <c r="M23" s="983"/>
      <c r="N23" s="983"/>
      <c r="O23" s="983"/>
      <c r="P23" s="983"/>
      <c r="Q23" s="983"/>
      <c r="R23" s="983"/>
      <c r="S23" s="983"/>
      <c r="T23" s="983"/>
      <c r="U23" s="983"/>
      <c r="V23" s="983"/>
      <c r="W23" s="983"/>
      <c r="X23" s="983"/>
      <c r="Y23" s="983"/>
      <c r="Z23" s="983"/>
      <c r="AA23" s="983"/>
      <c r="AB23" s="983"/>
      <c r="AC23" s="983"/>
      <c r="AD23" s="983"/>
      <c r="AE23" s="983"/>
      <c r="AF23" s="983"/>
      <c r="AJ23" s="144"/>
    </row>
    <row r="24" spans="1:36" customFormat="1" ht="20.100000000000001" customHeight="1" x14ac:dyDescent="0.15">
      <c r="A24" s="182" t="s">
        <v>1108</v>
      </c>
      <c r="B24" s="182"/>
      <c r="C24" s="182"/>
      <c r="D24" s="182"/>
      <c r="E24" s="182"/>
      <c r="F24" s="182"/>
      <c r="G24" s="182"/>
      <c r="H24" s="182"/>
      <c r="I24" s="1044" t="str">
        <f>DBCS(利用料算定表!P16)</f>
        <v/>
      </c>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row>
    <row r="25" spans="1:36" customFormat="1" ht="20.100000000000001" customHeight="1" x14ac:dyDescent="0.15">
      <c r="A25" s="182"/>
      <c r="B25" s="182"/>
      <c r="C25" s="182"/>
      <c r="D25" s="182"/>
      <c r="E25" s="182"/>
      <c r="F25" s="182"/>
      <c r="G25" s="182"/>
      <c r="H25" s="182"/>
      <c r="I25" s="1045" t="str">
        <f>IF(利用料算定表!$F$126="○","令和６年度までは通知・報告配信システムは無償です。","")</f>
        <v>令和６年度までは通知・報告配信システムは無償です。</v>
      </c>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row>
    <row r="26" spans="1:36" customFormat="1" ht="20.100000000000001" customHeight="1" x14ac:dyDescent="0.15">
      <c r="A26" s="182"/>
      <c r="B26" s="182"/>
      <c r="C26" s="182"/>
      <c r="D26" s="182"/>
      <c r="E26" s="182"/>
      <c r="F26" s="182"/>
      <c r="G26" s="182"/>
      <c r="H26" s="182"/>
      <c r="I26" s="1045" t="s">
        <v>932</v>
      </c>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row>
    <row r="27" spans="1:36" customFormat="1" ht="20.100000000000001" customHeight="1" x14ac:dyDescent="0.15">
      <c r="A27" s="182"/>
      <c r="B27" s="182"/>
      <c r="C27" s="182"/>
      <c r="D27" s="182"/>
      <c r="E27" s="182"/>
      <c r="F27" s="182"/>
      <c r="G27" s="182"/>
      <c r="H27" s="182"/>
      <c r="I27" s="1255"/>
      <c r="J27" s="1255"/>
      <c r="K27" s="1255"/>
      <c r="L27" s="1255"/>
      <c r="M27" s="1255"/>
      <c r="N27" s="1255"/>
      <c r="O27" s="1255"/>
      <c r="P27" s="1255"/>
      <c r="Q27" s="1255"/>
      <c r="R27" s="1255"/>
      <c r="S27" s="1255"/>
      <c r="T27" s="1255"/>
      <c r="U27" s="1255"/>
      <c r="V27" s="1255"/>
      <c r="W27" s="1255"/>
      <c r="X27" s="1255"/>
      <c r="Y27" s="1255"/>
      <c r="Z27" s="1255"/>
      <c r="AA27" s="1255"/>
      <c r="AB27" s="1255"/>
      <c r="AC27" s="1255"/>
      <c r="AD27" s="1255"/>
      <c r="AE27" s="1255"/>
      <c r="AF27" s="1255"/>
    </row>
    <row r="28" spans="1:36" customFormat="1" ht="52.5" customHeight="1" x14ac:dyDescent="0.15">
      <c r="A28" s="178"/>
      <c r="B28" s="984"/>
      <c r="C28" s="984"/>
      <c r="D28" s="984"/>
      <c r="E28" s="984"/>
      <c r="F28" s="984"/>
      <c r="G28" s="984"/>
      <c r="H28" s="984"/>
      <c r="I28" s="1256" t="s">
        <v>1067</v>
      </c>
      <c r="J28" s="1256"/>
      <c r="K28" s="1256"/>
      <c r="L28" s="1256"/>
      <c r="M28" s="1256"/>
      <c r="N28" s="1256"/>
      <c r="O28" s="1256"/>
      <c r="P28" s="1256"/>
      <c r="Q28" s="1256"/>
      <c r="R28" s="1256"/>
      <c r="S28" s="1256"/>
      <c r="T28" s="1256"/>
      <c r="U28" s="1256"/>
      <c r="V28" s="1256"/>
      <c r="W28" s="1256"/>
      <c r="X28" s="1256"/>
      <c r="Y28" s="1256"/>
      <c r="Z28" s="1256"/>
      <c r="AA28" s="1256"/>
      <c r="AB28" s="1256"/>
      <c r="AC28" s="1256"/>
      <c r="AD28" s="1256"/>
      <c r="AE28" s="1256"/>
      <c r="AF28" s="1256"/>
      <c r="AG28" s="1" t="s">
        <v>1046</v>
      </c>
    </row>
    <row r="29" spans="1:36" customFormat="1" ht="39" customHeight="1" x14ac:dyDescent="0.15">
      <c r="B29" s="995"/>
      <c r="C29" s="995"/>
      <c r="D29" s="995"/>
      <c r="E29" s="995"/>
      <c r="F29" s="995"/>
      <c r="G29" s="995"/>
      <c r="H29" s="99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row>
    <row r="30" spans="1:36" ht="15" customHeight="1" x14ac:dyDescent="0.15">
      <c r="X30" s="996"/>
      <c r="Y30" s="996"/>
      <c r="Z30" s="996"/>
      <c r="AA30" s="996"/>
      <c r="AB30" s="996"/>
      <c r="AC30" s="996"/>
      <c r="AD30" s="996"/>
      <c r="AE30" s="996"/>
      <c r="AF30" s="996"/>
    </row>
    <row r="31" spans="1:36" ht="15" customHeight="1" x14ac:dyDescent="0.15">
      <c r="A31" s="3"/>
      <c r="B31" s="3" t="str">
        <f>利用料算定表!B115</f>
        <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6" ht="15" customHeight="1" x14ac:dyDescent="0.15">
      <c r="X32" s="189"/>
      <c r="Y32" s="189"/>
      <c r="Z32" s="189"/>
      <c r="AA32" s="189"/>
      <c r="AB32" s="189"/>
      <c r="AC32" s="189"/>
      <c r="AD32" s="189"/>
      <c r="AE32" s="189"/>
      <c r="AF32" s="189"/>
    </row>
    <row r="33" spans="1:41" ht="15" customHeight="1" x14ac:dyDescent="0.15">
      <c r="B33" s="610" t="s">
        <v>790</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row>
    <row r="34" spans="1:41" ht="15" customHeight="1" x14ac:dyDescent="0.15">
      <c r="B34" s="610"/>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row>
    <row r="35" spans="1:41" ht="19.5" customHeight="1" x14ac:dyDescent="0.15">
      <c r="A35" s="3"/>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row>
    <row r="36" spans="1:41" ht="15" customHeight="1" x14ac:dyDescent="0.15">
      <c r="A36" s="3"/>
      <c r="B36" s="3"/>
      <c r="C36" s="3"/>
      <c r="D36" s="3"/>
      <c r="E36" s="3"/>
      <c r="F36" s="3"/>
      <c r="G36" s="3"/>
      <c r="H36" s="3"/>
      <c r="I36" s="3"/>
      <c r="J36" s="3"/>
      <c r="K36" s="3"/>
      <c r="L36" s="3"/>
      <c r="M36" s="3"/>
      <c r="N36" s="3"/>
      <c r="O36" s="3"/>
      <c r="P36" s="3"/>
      <c r="Q36" s="3"/>
      <c r="R36" s="3"/>
      <c r="S36" s="3"/>
      <c r="T36" s="609"/>
      <c r="U36" s="609"/>
      <c r="V36" s="609"/>
      <c r="W36" s="609"/>
      <c r="X36" s="609"/>
      <c r="Y36" s="609"/>
      <c r="Z36" s="609"/>
      <c r="AA36" s="609"/>
      <c r="AB36" s="609"/>
      <c r="AC36" s="609"/>
      <c r="AD36" s="609"/>
      <c r="AE36" s="609"/>
      <c r="AF36" s="609"/>
    </row>
    <row r="37" spans="1:41" ht="15" customHeight="1" x14ac:dyDescent="0.15">
      <c r="B37" s="683" t="str">
        <f>利用料算定表!B73</f>
        <v>摘要</v>
      </c>
      <c r="C37" s="684"/>
      <c r="D37" s="684"/>
      <c r="E37" s="685"/>
      <c r="F37" s="689" t="str">
        <f>利用料算定表!F73</f>
        <v/>
      </c>
      <c r="G37" s="690"/>
      <c r="H37" s="690"/>
      <c r="I37" s="690"/>
      <c r="J37" s="690"/>
      <c r="K37" s="690"/>
      <c r="L37" s="690"/>
      <c r="M37" s="690"/>
      <c r="N37" s="690"/>
      <c r="O37" s="690"/>
      <c r="P37" s="690"/>
      <c r="Q37" s="690"/>
      <c r="R37" s="690"/>
      <c r="S37" s="691"/>
      <c r="U37" s="7"/>
      <c r="V37" s="7"/>
      <c r="W37" s="7"/>
      <c r="X37" s="7"/>
      <c r="Y37" s="7"/>
      <c r="Z37" s="7"/>
      <c r="AA37" s="7"/>
      <c r="AB37" s="7"/>
      <c r="AC37" s="7"/>
      <c r="AD37" s="7"/>
      <c r="AE37" s="7"/>
      <c r="AF37" s="7"/>
    </row>
    <row r="38" spans="1:41" ht="15" customHeight="1" x14ac:dyDescent="0.15">
      <c r="B38" s="686"/>
      <c r="C38" s="687"/>
      <c r="D38" s="687"/>
      <c r="E38" s="688"/>
      <c r="F38" s="692"/>
      <c r="G38" s="693"/>
      <c r="H38" s="693"/>
      <c r="I38" s="693"/>
      <c r="J38" s="693"/>
      <c r="K38" s="693"/>
      <c r="L38" s="693"/>
      <c r="M38" s="693"/>
      <c r="N38" s="693"/>
      <c r="O38" s="693"/>
      <c r="P38" s="693"/>
      <c r="Q38" s="693"/>
      <c r="R38" s="693"/>
      <c r="S38" s="694"/>
      <c r="U38" s="7"/>
      <c r="V38" s="7"/>
      <c r="W38" s="7"/>
      <c r="X38" s="7"/>
      <c r="Y38" s="7"/>
      <c r="Z38" s="7"/>
      <c r="AA38" s="7"/>
      <c r="AB38" s="7"/>
      <c r="AC38" s="7"/>
      <c r="AD38" s="7"/>
      <c r="AE38" s="7"/>
      <c r="AF38" s="7"/>
    </row>
    <row r="39" spans="1:41" ht="15" customHeight="1" x14ac:dyDescent="0.15">
      <c r="AF39" s="2"/>
    </row>
    <row r="40" spans="1:41" ht="24.95" customHeight="1" x14ac:dyDescent="0.15">
      <c r="B40" s="1257" t="str">
        <f>LEFT(利用料算定表!B76,9) &amp; "年額　" &amp; "
（激甚被災地特例措置適用後）"</f>
        <v>令和０年度利用料　年額　
（激甚被災地特例措置適用後）</v>
      </c>
      <c r="C40" s="1258"/>
      <c r="D40" s="1258"/>
      <c r="E40" s="1258"/>
      <c r="F40" s="1258"/>
      <c r="G40" s="1258"/>
      <c r="H40" s="1258"/>
      <c r="I40" s="1258"/>
      <c r="J40" s="1258"/>
      <c r="K40" s="1258"/>
      <c r="L40" s="1258"/>
      <c r="M40" s="1258"/>
      <c r="N40" s="1259"/>
      <c r="O40" s="1263">
        <f>N133</f>
        <v>0</v>
      </c>
      <c r="P40" s="1264"/>
      <c r="Q40" s="1264"/>
      <c r="R40" s="1264"/>
      <c r="S40" s="1264"/>
      <c r="T40" s="1264"/>
      <c r="U40" s="1265"/>
      <c r="V40" s="1031" t="s">
        <v>1037</v>
      </c>
      <c r="W40" s="1031"/>
      <c r="X40" s="1031"/>
      <c r="Y40" s="1031"/>
      <c r="Z40" s="1031"/>
      <c r="AA40" s="1031"/>
      <c r="AB40" s="1033">
        <f>J133</f>
        <v>0</v>
      </c>
      <c r="AC40" s="1033"/>
      <c r="AD40" s="1033"/>
      <c r="AE40" s="1033"/>
      <c r="AF40" s="1033"/>
      <c r="AG40" s="382"/>
      <c r="AH40" s="382"/>
      <c r="AI40" s="382"/>
      <c r="AJ40" s="382"/>
      <c r="AK40" s="383"/>
      <c r="AL40" s="383"/>
      <c r="AM40" s="381"/>
      <c r="AN40" s="276"/>
      <c r="AO40" s="274"/>
    </row>
    <row r="41" spans="1:41" ht="24.95" customHeight="1" x14ac:dyDescent="0.15">
      <c r="B41" s="1260"/>
      <c r="C41" s="1261"/>
      <c r="D41" s="1261"/>
      <c r="E41" s="1261"/>
      <c r="F41" s="1261"/>
      <c r="G41" s="1261"/>
      <c r="H41" s="1261"/>
      <c r="I41" s="1261"/>
      <c r="J41" s="1261"/>
      <c r="K41" s="1261"/>
      <c r="L41" s="1261"/>
      <c r="M41" s="1261"/>
      <c r="N41" s="1262"/>
      <c r="O41" s="1266"/>
      <c r="P41" s="1267"/>
      <c r="Q41" s="1267"/>
      <c r="R41" s="1267"/>
      <c r="S41" s="1267"/>
      <c r="T41" s="1267"/>
      <c r="U41" s="1268"/>
      <c r="V41" s="1032"/>
      <c r="W41" s="1032"/>
      <c r="X41" s="1032"/>
      <c r="Y41" s="1032"/>
      <c r="Z41" s="1032"/>
      <c r="AA41" s="1032"/>
      <c r="AB41" s="1034"/>
      <c r="AC41" s="1034"/>
      <c r="AD41" s="1034"/>
      <c r="AE41" s="1034"/>
      <c r="AF41" s="1034"/>
      <c r="AG41" s="382"/>
      <c r="AH41" s="382"/>
      <c r="AI41" s="382"/>
      <c r="AJ41" s="382"/>
      <c r="AK41" s="383"/>
      <c r="AL41" s="383"/>
      <c r="AM41" s="381"/>
      <c r="AN41" s="276"/>
      <c r="AO41" s="274"/>
    </row>
    <row r="42" spans="1:41" ht="15" customHeight="1" x14ac:dyDescent="0.15"/>
    <row r="43" spans="1:41" ht="15" customHeight="1" x14ac:dyDescent="0.15">
      <c r="A43" s="3"/>
      <c r="B43" s="8" t="str">
        <f>利用料算定表!B79</f>
        <v>内訳</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41" ht="15" customHeight="1" x14ac:dyDescent="0.15">
      <c r="A44" s="3"/>
      <c r="B44" s="705" t="str">
        <f>利用料算定表!B80</f>
        <v>サブシステム名</v>
      </c>
      <c r="C44" s="661"/>
      <c r="D44" s="661"/>
      <c r="E44" s="661"/>
      <c r="F44" s="661"/>
      <c r="G44" s="661"/>
      <c r="H44" s="661"/>
      <c r="I44" s="661"/>
      <c r="J44" s="661"/>
      <c r="K44" s="661"/>
      <c r="L44" s="661"/>
      <c r="M44" s="661"/>
      <c r="N44" s="706"/>
      <c r="O44" s="705" t="str">
        <f>利用料算定表!O80</f>
        <v>利用料年額（円）</v>
      </c>
      <c r="P44" s="661"/>
      <c r="Q44" s="661"/>
      <c r="R44" s="661"/>
      <c r="S44" s="661"/>
      <c r="T44" s="661"/>
      <c r="U44" s="662"/>
      <c r="V44" s="660" t="str">
        <f>利用料算定表!V80</f>
        <v>備考</v>
      </c>
      <c r="W44" s="661"/>
      <c r="X44" s="661"/>
      <c r="Y44" s="661"/>
      <c r="Z44" s="661"/>
      <c r="AA44" s="661"/>
      <c r="AB44" s="661"/>
      <c r="AC44" s="661"/>
      <c r="AD44" s="661"/>
      <c r="AE44" s="661"/>
      <c r="AF44" s="662"/>
    </row>
    <row r="45" spans="1:41" ht="12.95" customHeight="1" x14ac:dyDescent="0.15">
      <c r="A45" s="3"/>
      <c r="B45" s="1126" t="str">
        <f>利用料算定表!B81</f>
        <v>Ａ</v>
      </c>
      <c r="C45" s="1127" t="str">
        <f>利用料算定表!C81</f>
        <v>台帳登録閲覧システム</v>
      </c>
      <c r="D45" s="1127"/>
      <c r="E45" s="1127"/>
      <c r="F45" s="1127"/>
      <c r="G45" s="1127"/>
      <c r="H45" s="1127"/>
      <c r="I45" s="1127"/>
      <c r="J45" s="1127"/>
      <c r="K45" s="1127"/>
      <c r="L45" s="1127"/>
      <c r="M45" s="1127"/>
      <c r="N45" s="1128"/>
      <c r="O45" s="958" t="str">
        <f>利用料算定表!O81</f>
        <v>対象外</v>
      </c>
      <c r="P45" s="959"/>
      <c r="Q45" s="959"/>
      <c r="R45" s="959"/>
      <c r="S45" s="959"/>
      <c r="T45" s="959"/>
      <c r="U45" s="960"/>
      <c r="V45" s="964"/>
      <c r="W45" s="965"/>
      <c r="X45" s="965"/>
      <c r="Y45" s="965"/>
      <c r="Z45" s="965"/>
      <c r="AA45" s="965"/>
      <c r="AB45" s="965"/>
      <c r="AC45" s="965"/>
      <c r="AD45" s="965"/>
      <c r="AE45" s="965"/>
      <c r="AF45" s="966"/>
    </row>
    <row r="46" spans="1:41" ht="12.95" customHeight="1" x14ac:dyDescent="0.15">
      <c r="A46" s="3"/>
      <c r="B46" s="1117">
        <f>利用料算定表!B82</f>
        <v>0</v>
      </c>
      <c r="C46" s="1118"/>
      <c r="D46" s="1118"/>
      <c r="E46" s="1118"/>
      <c r="F46" s="1118"/>
      <c r="G46" s="1118"/>
      <c r="H46" s="1118"/>
      <c r="I46" s="1118"/>
      <c r="J46" s="1118"/>
      <c r="K46" s="1118"/>
      <c r="L46" s="1118"/>
      <c r="M46" s="1118"/>
      <c r="N46" s="1119"/>
      <c r="O46" s="989"/>
      <c r="P46" s="990"/>
      <c r="Q46" s="990"/>
      <c r="R46" s="990"/>
      <c r="S46" s="990"/>
      <c r="T46" s="990"/>
      <c r="U46" s="991"/>
      <c r="V46" s="946"/>
      <c r="W46" s="947"/>
      <c r="X46" s="947"/>
      <c r="Y46" s="947"/>
      <c r="Z46" s="947"/>
      <c r="AA46" s="947"/>
      <c r="AB46" s="947"/>
      <c r="AC46" s="947"/>
      <c r="AD46" s="947"/>
      <c r="AE46" s="947"/>
      <c r="AF46" s="948"/>
    </row>
    <row r="47" spans="1:41" ht="12.95" customHeight="1" x14ac:dyDescent="0.15">
      <c r="A47" s="3"/>
      <c r="B47" s="1117" t="str">
        <f>利用料算定表!B85</f>
        <v>Ｂ</v>
      </c>
      <c r="C47" s="1118" t="str">
        <f>利用料算定表!C85</f>
        <v>通知・報告配信システム</v>
      </c>
      <c r="D47" s="1118"/>
      <c r="E47" s="1118"/>
      <c r="F47" s="1118"/>
      <c r="G47" s="1118"/>
      <c r="H47" s="1118"/>
      <c r="I47" s="1118"/>
      <c r="J47" s="1118"/>
      <c r="K47" s="1118"/>
      <c r="L47" s="1118"/>
      <c r="M47" s="1118"/>
      <c r="N47" s="1119"/>
      <c r="O47" s="989">
        <f>利用料算定表!O85</f>
        <v>0</v>
      </c>
      <c r="P47" s="990"/>
      <c r="Q47" s="990"/>
      <c r="R47" s="990"/>
      <c r="S47" s="990"/>
      <c r="T47" s="990"/>
      <c r="U47" s="991"/>
      <c r="V47" s="946" t="str">
        <f>利用料算定表!V85</f>
        <v>令和6年度までは無償</v>
      </c>
      <c r="W47" s="947"/>
      <c r="X47" s="947"/>
      <c r="Y47" s="947"/>
      <c r="Z47" s="947"/>
      <c r="AA47" s="947"/>
      <c r="AB47" s="947"/>
      <c r="AC47" s="947"/>
      <c r="AD47" s="947"/>
      <c r="AE47" s="947"/>
      <c r="AF47" s="948"/>
    </row>
    <row r="48" spans="1:41" ht="12.95" customHeight="1" x14ac:dyDescent="0.15">
      <c r="A48" s="3"/>
      <c r="B48" s="1117">
        <f>利用料算定表!B86</f>
        <v>0</v>
      </c>
      <c r="C48" s="1118"/>
      <c r="D48" s="1118"/>
      <c r="E48" s="1118"/>
      <c r="F48" s="1118"/>
      <c r="G48" s="1118"/>
      <c r="H48" s="1118"/>
      <c r="I48" s="1118"/>
      <c r="J48" s="1118"/>
      <c r="K48" s="1118"/>
      <c r="L48" s="1118"/>
      <c r="M48" s="1118"/>
      <c r="N48" s="1119"/>
      <c r="O48" s="989"/>
      <c r="P48" s="990"/>
      <c r="Q48" s="990"/>
      <c r="R48" s="990"/>
      <c r="S48" s="990"/>
      <c r="T48" s="990"/>
      <c r="U48" s="991"/>
      <c r="V48" s="946">
        <f>利用料算定表!V86</f>
        <v>0</v>
      </c>
      <c r="W48" s="947"/>
      <c r="X48" s="947"/>
      <c r="Y48" s="947"/>
      <c r="Z48" s="947"/>
      <c r="AA48" s="947"/>
      <c r="AB48" s="947"/>
      <c r="AC48" s="947"/>
      <c r="AD48" s="947"/>
      <c r="AE48" s="947"/>
      <c r="AF48" s="948"/>
    </row>
    <row r="49" spans="1:43" ht="12.95" customHeight="1" x14ac:dyDescent="0.15">
      <c r="A49" s="3"/>
      <c r="B49" s="1117" t="str">
        <f>利用料算定表!B87</f>
        <v>Ｃ</v>
      </c>
      <c r="C49" s="1118" t="str">
        <f>利用料算定表!C87</f>
        <v>建築士・事務所登録閲覧システム
（照会）</v>
      </c>
      <c r="D49" s="1118"/>
      <c r="E49" s="1118"/>
      <c r="F49" s="1118"/>
      <c r="G49" s="1118"/>
      <c r="H49" s="1118"/>
      <c r="I49" s="1118"/>
      <c r="J49" s="1118"/>
      <c r="K49" s="1118"/>
      <c r="L49" s="1118"/>
      <c r="M49" s="1118"/>
      <c r="N49" s="1119"/>
      <c r="O49" s="989">
        <f>利用料算定表!O87</f>
        <v>0</v>
      </c>
      <c r="P49" s="990"/>
      <c r="Q49" s="990"/>
      <c r="R49" s="990"/>
      <c r="S49" s="990"/>
      <c r="T49" s="990"/>
      <c r="U49" s="991"/>
      <c r="V49" s="946"/>
      <c r="W49" s="947"/>
      <c r="X49" s="947"/>
      <c r="Y49" s="947"/>
      <c r="Z49" s="947"/>
      <c r="AA49" s="947"/>
      <c r="AB49" s="947"/>
      <c r="AC49" s="947"/>
      <c r="AD49" s="947"/>
      <c r="AE49" s="947"/>
      <c r="AF49" s="948"/>
    </row>
    <row r="50" spans="1:43" ht="12.95" customHeight="1" x14ac:dyDescent="0.15">
      <c r="A50" s="3"/>
      <c r="B50" s="1117">
        <f>利用料算定表!B88</f>
        <v>0</v>
      </c>
      <c r="C50" s="1118"/>
      <c r="D50" s="1118"/>
      <c r="E50" s="1118"/>
      <c r="F50" s="1118"/>
      <c r="G50" s="1118"/>
      <c r="H50" s="1118"/>
      <c r="I50" s="1118"/>
      <c r="J50" s="1118"/>
      <c r="K50" s="1118"/>
      <c r="L50" s="1118"/>
      <c r="M50" s="1118"/>
      <c r="N50" s="1119"/>
      <c r="O50" s="989"/>
      <c r="P50" s="990"/>
      <c r="Q50" s="990"/>
      <c r="R50" s="990"/>
      <c r="S50" s="990"/>
      <c r="T50" s="990"/>
      <c r="U50" s="991"/>
      <c r="V50" s="946"/>
      <c r="W50" s="947"/>
      <c r="X50" s="947"/>
      <c r="Y50" s="947"/>
      <c r="Z50" s="947"/>
      <c r="AA50" s="947"/>
      <c r="AB50" s="947"/>
      <c r="AC50" s="947"/>
      <c r="AD50" s="947"/>
      <c r="AE50" s="947"/>
      <c r="AF50" s="948"/>
    </row>
    <row r="51" spans="1:43" ht="12.95" customHeight="1" x14ac:dyDescent="0.15">
      <c r="A51" s="3"/>
      <c r="B51" s="1117" t="str">
        <f>利用料算定表!B89</f>
        <v>Ｃ'</v>
      </c>
      <c r="C51" s="1118" t="str">
        <f>利用料算定表!C89</f>
        <v>建築士・事務所登録閲覧システム
（登録）</v>
      </c>
      <c r="D51" s="1118"/>
      <c r="E51" s="1118"/>
      <c r="F51" s="1118"/>
      <c r="G51" s="1118"/>
      <c r="H51" s="1118"/>
      <c r="I51" s="1118"/>
      <c r="J51" s="1118"/>
      <c r="K51" s="1118"/>
      <c r="L51" s="1118"/>
      <c r="M51" s="1118"/>
      <c r="N51" s="1119"/>
      <c r="O51" s="989" t="str">
        <f>利用料算定表!O89</f>
        <v>対象外</v>
      </c>
      <c r="P51" s="990"/>
      <c r="Q51" s="990"/>
      <c r="R51" s="990"/>
      <c r="S51" s="990"/>
      <c r="T51" s="990"/>
      <c r="U51" s="991"/>
      <c r="V51" s="946" t="str">
        <f>利用料算定表!V89</f>
        <v>都道府県のみ</v>
      </c>
      <c r="W51" s="947"/>
      <c r="X51" s="947"/>
      <c r="Y51" s="947"/>
      <c r="Z51" s="947"/>
      <c r="AA51" s="947"/>
      <c r="AB51" s="947"/>
      <c r="AC51" s="947"/>
      <c r="AD51" s="947"/>
      <c r="AE51" s="947"/>
      <c r="AF51" s="948"/>
    </row>
    <row r="52" spans="1:43" ht="12.95" customHeight="1" x14ac:dyDescent="0.15">
      <c r="A52" s="3"/>
      <c r="B52" s="1117">
        <f>利用料算定表!B90</f>
        <v>0</v>
      </c>
      <c r="C52" s="1118"/>
      <c r="D52" s="1118"/>
      <c r="E52" s="1118"/>
      <c r="F52" s="1118"/>
      <c r="G52" s="1118"/>
      <c r="H52" s="1118"/>
      <c r="I52" s="1118"/>
      <c r="J52" s="1118"/>
      <c r="K52" s="1118"/>
      <c r="L52" s="1118"/>
      <c r="M52" s="1118"/>
      <c r="N52" s="1119"/>
      <c r="O52" s="989"/>
      <c r="P52" s="990"/>
      <c r="Q52" s="990"/>
      <c r="R52" s="990"/>
      <c r="S52" s="990"/>
      <c r="T52" s="990"/>
      <c r="U52" s="991"/>
      <c r="V52" s="946">
        <f>利用料算定表!V90</f>
        <v>0</v>
      </c>
      <c r="W52" s="947"/>
      <c r="X52" s="947"/>
      <c r="Y52" s="947"/>
      <c r="Z52" s="947"/>
      <c r="AA52" s="947"/>
      <c r="AB52" s="947"/>
      <c r="AC52" s="947"/>
      <c r="AD52" s="947"/>
      <c r="AE52" s="947"/>
      <c r="AF52" s="948"/>
    </row>
    <row r="53" spans="1:43" ht="12.95" customHeight="1" x14ac:dyDescent="0.15">
      <c r="A53" s="3"/>
      <c r="B53" s="1117" t="str">
        <f>利用料算定表!B91</f>
        <v>Ｄ</v>
      </c>
      <c r="C53" s="1118" t="str">
        <f>利用料算定表!C91</f>
        <v>法令・大臣認定データベース</v>
      </c>
      <c r="D53" s="1118"/>
      <c r="E53" s="1118"/>
      <c r="F53" s="1118"/>
      <c r="G53" s="1118"/>
      <c r="H53" s="1118"/>
      <c r="I53" s="1118"/>
      <c r="J53" s="1118"/>
      <c r="K53" s="1118"/>
      <c r="L53" s="1118"/>
      <c r="M53" s="1118"/>
      <c r="N53" s="1119"/>
      <c r="O53" s="989" t="str">
        <f>利用料算定表!O91</f>
        <v>対象外</v>
      </c>
      <c r="P53" s="990"/>
      <c r="Q53" s="990"/>
      <c r="R53" s="990"/>
      <c r="S53" s="990"/>
      <c r="T53" s="990"/>
      <c r="U53" s="991"/>
      <c r="V53" s="946"/>
      <c r="W53" s="947"/>
      <c r="X53" s="947"/>
      <c r="Y53" s="947"/>
      <c r="Z53" s="947"/>
      <c r="AA53" s="947"/>
      <c r="AB53" s="947"/>
      <c r="AC53" s="947"/>
      <c r="AD53" s="947"/>
      <c r="AE53" s="947"/>
      <c r="AF53" s="948"/>
    </row>
    <row r="54" spans="1:43" ht="12.95" customHeight="1" x14ac:dyDescent="0.15">
      <c r="A54" s="3"/>
      <c r="B54" s="1117">
        <f>利用料算定表!B92</f>
        <v>0</v>
      </c>
      <c r="C54" s="1118"/>
      <c r="D54" s="1118"/>
      <c r="E54" s="1118"/>
      <c r="F54" s="1118"/>
      <c r="G54" s="1118"/>
      <c r="H54" s="1118"/>
      <c r="I54" s="1118"/>
      <c r="J54" s="1118"/>
      <c r="K54" s="1118"/>
      <c r="L54" s="1118"/>
      <c r="M54" s="1118"/>
      <c r="N54" s="1119"/>
      <c r="O54" s="989"/>
      <c r="P54" s="990"/>
      <c r="Q54" s="990"/>
      <c r="R54" s="990"/>
      <c r="S54" s="990"/>
      <c r="T54" s="990"/>
      <c r="U54" s="991"/>
      <c r="V54" s="946"/>
      <c r="W54" s="947"/>
      <c r="X54" s="947"/>
      <c r="Y54" s="947"/>
      <c r="Z54" s="947"/>
      <c r="AA54" s="947"/>
      <c r="AB54" s="947"/>
      <c r="AC54" s="947"/>
      <c r="AD54" s="947"/>
      <c r="AE54" s="947"/>
      <c r="AF54" s="948"/>
    </row>
    <row r="55" spans="1:43" ht="12.95" customHeight="1" x14ac:dyDescent="0.15">
      <c r="A55" s="3"/>
      <c r="B55" s="1117" t="str">
        <f>利用料算定表!B93</f>
        <v>Ｅ</v>
      </c>
      <c r="C55" s="1118" t="str">
        <f>利用料算定表!C93</f>
        <v>建築行政地図情報システム
()</v>
      </c>
      <c r="D55" s="1118"/>
      <c r="E55" s="1118"/>
      <c r="F55" s="1118"/>
      <c r="G55" s="1118"/>
      <c r="H55" s="1118"/>
      <c r="I55" s="1118"/>
      <c r="J55" s="1118"/>
      <c r="K55" s="1118"/>
      <c r="L55" s="1118"/>
      <c r="M55" s="1118"/>
      <c r="N55" s="1119"/>
      <c r="O55" s="989" t="str">
        <f>利用料算定表!O93</f>
        <v>対象外</v>
      </c>
      <c r="P55" s="990"/>
      <c r="Q55" s="990"/>
      <c r="R55" s="990"/>
      <c r="S55" s="990"/>
      <c r="T55" s="990"/>
      <c r="U55" s="991"/>
      <c r="V55" s="946"/>
      <c r="W55" s="947"/>
      <c r="X55" s="947"/>
      <c r="Y55" s="947"/>
      <c r="Z55" s="947"/>
      <c r="AA55" s="947"/>
      <c r="AB55" s="947"/>
      <c r="AC55" s="947"/>
      <c r="AD55" s="947"/>
      <c r="AE55" s="947"/>
      <c r="AF55" s="948"/>
    </row>
    <row r="56" spans="1:43" ht="12.95" customHeight="1" x14ac:dyDescent="0.15">
      <c r="A56" s="3"/>
      <c r="B56" s="1137">
        <f>利用料算定表!B94</f>
        <v>0</v>
      </c>
      <c r="C56" s="1138"/>
      <c r="D56" s="1138"/>
      <c r="E56" s="1138"/>
      <c r="F56" s="1138"/>
      <c r="G56" s="1138"/>
      <c r="H56" s="1138"/>
      <c r="I56" s="1138"/>
      <c r="J56" s="1138"/>
      <c r="K56" s="1138"/>
      <c r="L56" s="1138"/>
      <c r="M56" s="1138"/>
      <c r="N56" s="1139"/>
      <c r="O56" s="1233"/>
      <c r="P56" s="1234"/>
      <c r="Q56" s="1234"/>
      <c r="R56" s="1234"/>
      <c r="S56" s="1234"/>
      <c r="T56" s="1234"/>
      <c r="U56" s="1235"/>
      <c r="V56" s="1269"/>
      <c r="W56" s="1270"/>
      <c r="X56" s="1270"/>
      <c r="Y56" s="1270"/>
      <c r="Z56" s="1270"/>
      <c r="AA56" s="1270"/>
      <c r="AB56" s="1270"/>
      <c r="AC56" s="1270"/>
      <c r="AD56" s="1270"/>
      <c r="AE56" s="1270"/>
      <c r="AF56" s="1271"/>
    </row>
    <row r="57" spans="1:43" ht="12.95" customHeight="1" x14ac:dyDescent="0.15">
      <c r="A57" s="3"/>
      <c r="B57" s="819" t="s">
        <v>2</v>
      </c>
      <c r="C57" s="820"/>
      <c r="D57" s="820"/>
      <c r="E57" s="820"/>
      <c r="F57" s="820"/>
      <c r="G57" s="820"/>
      <c r="H57" s="820"/>
      <c r="I57" s="820"/>
      <c r="J57" s="820"/>
      <c r="K57" s="820"/>
      <c r="L57" s="820"/>
      <c r="M57" s="820"/>
      <c r="N57" s="821"/>
      <c r="O57" s="958">
        <f>利用料算定表!O95</f>
        <v>0</v>
      </c>
      <c r="P57" s="959"/>
      <c r="Q57" s="959"/>
      <c r="R57" s="959"/>
      <c r="S57" s="959"/>
      <c r="T57" s="959"/>
      <c r="U57" s="960"/>
      <c r="V57" s="964"/>
      <c r="W57" s="965"/>
      <c r="X57" s="965"/>
      <c r="Y57" s="965"/>
      <c r="Z57" s="965"/>
      <c r="AA57" s="965"/>
      <c r="AB57" s="965"/>
      <c r="AC57" s="965"/>
      <c r="AD57" s="965"/>
      <c r="AE57" s="965"/>
      <c r="AF57" s="966"/>
      <c r="AG57" s="107"/>
      <c r="AH57" s="145"/>
      <c r="AI57" s="159"/>
      <c r="AJ57" s="146"/>
      <c r="AK57" s="175"/>
      <c r="AM57" s="108"/>
      <c r="AN57" s="108"/>
      <c r="AO57" s="108"/>
      <c r="AP57" s="108"/>
      <c r="AQ57" s="108"/>
    </row>
    <row r="58" spans="1:43" ht="12.95" customHeight="1" x14ac:dyDescent="0.15">
      <c r="A58" s="3"/>
      <c r="B58" s="1230"/>
      <c r="C58" s="1231"/>
      <c r="D58" s="1231"/>
      <c r="E58" s="1231"/>
      <c r="F58" s="1231"/>
      <c r="G58" s="1231"/>
      <c r="H58" s="1231"/>
      <c r="I58" s="1231"/>
      <c r="J58" s="1231"/>
      <c r="K58" s="1231"/>
      <c r="L58" s="1231"/>
      <c r="M58" s="1231"/>
      <c r="N58" s="1232"/>
      <c r="O58" s="1233"/>
      <c r="P58" s="1234"/>
      <c r="Q58" s="1234"/>
      <c r="R58" s="1234"/>
      <c r="S58" s="1234"/>
      <c r="T58" s="1234"/>
      <c r="U58" s="1235"/>
      <c r="V58" s="1269"/>
      <c r="W58" s="1270"/>
      <c r="X58" s="1270"/>
      <c r="Y58" s="1270"/>
      <c r="Z58" s="1270"/>
      <c r="AA58" s="1270"/>
      <c r="AB58" s="1270"/>
      <c r="AC58" s="1270"/>
      <c r="AD58" s="1270"/>
      <c r="AE58" s="1270"/>
      <c r="AF58" s="1271"/>
      <c r="AG58" s="109"/>
      <c r="AH58" s="145"/>
      <c r="AI58" s="159"/>
      <c r="AJ58" s="146"/>
      <c r="AK58" s="175"/>
    </row>
    <row r="59" spans="1:43" ht="12.95" customHeight="1" x14ac:dyDescent="0.15">
      <c r="A59" s="3"/>
      <c r="B59" s="6"/>
      <c r="C59" s="6"/>
      <c r="D59" s="6"/>
      <c r="E59" s="6"/>
      <c r="F59" s="6"/>
      <c r="G59" s="6"/>
      <c r="H59" s="6"/>
      <c r="I59" s="6"/>
      <c r="J59" s="6"/>
      <c r="K59" s="6"/>
      <c r="L59" s="6"/>
      <c r="M59" s="6"/>
      <c r="N59" s="6"/>
      <c r="O59" s="13"/>
      <c r="P59" s="13"/>
      <c r="Q59" s="13"/>
      <c r="R59" s="13"/>
      <c r="S59" s="13"/>
      <c r="T59" s="13"/>
      <c r="U59" s="13"/>
      <c r="V59" s="412"/>
      <c r="W59" s="412"/>
      <c r="X59" s="412"/>
      <c r="Y59" s="412"/>
      <c r="Z59" s="412"/>
      <c r="AA59" s="412"/>
      <c r="AB59" s="412"/>
      <c r="AC59" s="412"/>
      <c r="AD59" s="412"/>
      <c r="AE59" s="412"/>
      <c r="AF59" s="412"/>
    </row>
    <row r="60" spans="1:43" ht="12.95" customHeight="1" x14ac:dyDescent="0.15">
      <c r="A60" s="3"/>
      <c r="B60" s="1236" t="s">
        <v>923</v>
      </c>
      <c r="C60" s="1237"/>
      <c r="D60" s="1237"/>
      <c r="E60" s="1237"/>
      <c r="F60" s="1237"/>
      <c r="G60" s="1237"/>
      <c r="H60" s="1237"/>
      <c r="I60" s="1237"/>
      <c r="J60" s="1237"/>
      <c r="K60" s="1237"/>
      <c r="L60" s="1237"/>
      <c r="M60" s="1237"/>
      <c r="N60" s="1238"/>
      <c r="O60" s="1249">
        <v>2345678</v>
      </c>
      <c r="P60" s="1250"/>
      <c r="Q60" s="1250"/>
      <c r="R60" s="1250"/>
      <c r="S60" s="1250"/>
      <c r="T60" s="1250"/>
      <c r="U60" s="1251"/>
      <c r="V60" s="1252"/>
      <c r="W60" s="1253"/>
      <c r="X60" s="1253"/>
      <c r="Y60" s="1253"/>
      <c r="Z60" s="1253"/>
      <c r="AA60" s="1253"/>
      <c r="AB60" s="1253"/>
      <c r="AC60" s="1253"/>
      <c r="AD60" s="1253"/>
      <c r="AE60" s="1253"/>
      <c r="AF60" s="1254"/>
      <c r="AG60" s="1" t="s">
        <v>931</v>
      </c>
      <c r="AH60" s="145"/>
      <c r="AI60" s="1"/>
      <c r="AJ60" s="146"/>
      <c r="AK60" s="175"/>
      <c r="AL60" s="145"/>
      <c r="AM60" s="111"/>
      <c r="AN60" s="111"/>
    </row>
    <row r="61" spans="1:43" ht="12.95" customHeight="1" x14ac:dyDescent="0.15">
      <c r="A61" s="3"/>
      <c r="B61" s="1248"/>
      <c r="C61" s="1211"/>
      <c r="D61" s="1211"/>
      <c r="E61" s="1211"/>
      <c r="F61" s="1211"/>
      <c r="G61" s="1211"/>
      <c r="H61" s="1211"/>
      <c r="I61" s="1211"/>
      <c r="J61" s="1211"/>
      <c r="K61" s="1211"/>
      <c r="L61" s="1211"/>
      <c r="M61" s="1211"/>
      <c r="N61" s="1212"/>
      <c r="O61" s="1216"/>
      <c r="P61" s="1217"/>
      <c r="Q61" s="1217"/>
      <c r="R61" s="1217"/>
      <c r="S61" s="1217"/>
      <c r="T61" s="1217"/>
      <c r="U61" s="1218"/>
      <c r="V61" s="1222"/>
      <c r="W61" s="1223"/>
      <c r="X61" s="1223"/>
      <c r="Y61" s="1223"/>
      <c r="Z61" s="1223"/>
      <c r="AA61" s="1223"/>
      <c r="AB61" s="1223"/>
      <c r="AC61" s="1223"/>
      <c r="AD61" s="1223"/>
      <c r="AE61" s="1223"/>
      <c r="AF61" s="1224"/>
      <c r="AH61" s="145"/>
      <c r="AI61" s="415" t="s">
        <v>1057</v>
      </c>
      <c r="AJ61" s="146"/>
      <c r="AK61" s="175"/>
      <c r="AL61" s="145"/>
      <c r="AM61" s="111"/>
      <c r="AN61" s="111"/>
    </row>
    <row r="62" spans="1:43" ht="12.95" customHeight="1" x14ac:dyDescent="0.15">
      <c r="A62" s="3"/>
      <c r="B62" s="1228" t="s">
        <v>924</v>
      </c>
      <c r="C62" s="1211"/>
      <c r="D62" s="1211"/>
      <c r="E62" s="1211"/>
      <c r="F62" s="1211"/>
      <c r="G62" s="1211"/>
      <c r="H62" s="1211"/>
      <c r="I62" s="1211"/>
      <c r="J62" s="1211"/>
      <c r="K62" s="1211"/>
      <c r="L62" s="1211"/>
      <c r="M62" s="1211"/>
      <c r="N62" s="1212"/>
      <c r="O62" s="1216">
        <f>O60*0.1</f>
        <v>234567.80000000002</v>
      </c>
      <c r="P62" s="1217"/>
      <c r="Q62" s="1217"/>
      <c r="R62" s="1217"/>
      <c r="S62" s="1217"/>
      <c r="T62" s="1217"/>
      <c r="U62" s="1218"/>
      <c r="V62" s="1222"/>
      <c r="W62" s="1223"/>
      <c r="X62" s="1223"/>
      <c r="Y62" s="1223"/>
      <c r="Z62" s="1223"/>
      <c r="AA62" s="1223"/>
      <c r="AB62" s="1223"/>
      <c r="AC62" s="1223"/>
      <c r="AD62" s="1223"/>
      <c r="AE62" s="1223"/>
      <c r="AF62" s="1224"/>
      <c r="AI62" s="1" t="s">
        <v>927</v>
      </c>
    </row>
    <row r="63" spans="1:43" ht="12.95" customHeight="1" x14ac:dyDescent="0.15">
      <c r="A63" s="3"/>
      <c r="B63" s="1210" t="s">
        <v>1068</v>
      </c>
      <c r="C63" s="1211"/>
      <c r="D63" s="1211"/>
      <c r="E63" s="1211"/>
      <c r="F63" s="1211"/>
      <c r="G63" s="1211"/>
      <c r="H63" s="1211"/>
      <c r="I63" s="1211"/>
      <c r="J63" s="1211"/>
      <c r="K63" s="1211"/>
      <c r="L63" s="1211"/>
      <c r="M63" s="1211"/>
      <c r="N63" s="1212"/>
      <c r="O63" s="1216">
        <f>SUM(O60:U62)</f>
        <v>2580245.7999999998</v>
      </c>
      <c r="P63" s="1217"/>
      <c r="Q63" s="1217"/>
      <c r="R63" s="1217"/>
      <c r="S63" s="1217"/>
      <c r="T63" s="1217"/>
      <c r="U63" s="1218"/>
      <c r="V63" s="1222" t="s">
        <v>925</v>
      </c>
      <c r="W63" s="1223"/>
      <c r="X63" s="1223"/>
      <c r="Y63" s="1223"/>
      <c r="Z63" s="1223"/>
      <c r="AA63" s="1223"/>
      <c r="AB63" s="1223"/>
      <c r="AC63" s="1223"/>
      <c r="AD63" s="1223"/>
      <c r="AE63" s="1223"/>
      <c r="AF63" s="1224"/>
      <c r="AI63" s="1" t="s">
        <v>926</v>
      </c>
    </row>
    <row r="64" spans="1:43" ht="12.95" customHeight="1" x14ac:dyDescent="0.15">
      <c r="A64" s="3"/>
      <c r="B64" s="1213"/>
      <c r="C64" s="1214"/>
      <c r="D64" s="1214"/>
      <c r="E64" s="1214"/>
      <c r="F64" s="1214"/>
      <c r="G64" s="1214"/>
      <c r="H64" s="1214"/>
      <c r="I64" s="1214"/>
      <c r="J64" s="1214"/>
      <c r="K64" s="1214"/>
      <c r="L64" s="1214"/>
      <c r="M64" s="1214"/>
      <c r="N64" s="1215"/>
      <c r="O64" s="1219"/>
      <c r="P64" s="1220"/>
      <c r="Q64" s="1220"/>
      <c r="R64" s="1220"/>
      <c r="S64" s="1220"/>
      <c r="T64" s="1220"/>
      <c r="U64" s="1221"/>
      <c r="V64" s="1225"/>
      <c r="W64" s="1226"/>
      <c r="X64" s="1226"/>
      <c r="Y64" s="1226"/>
      <c r="Z64" s="1226"/>
      <c r="AA64" s="1226"/>
      <c r="AB64" s="1226"/>
      <c r="AC64" s="1226"/>
      <c r="AD64" s="1226"/>
      <c r="AE64" s="1226"/>
      <c r="AF64" s="1227"/>
    </row>
    <row r="65" spans="1:43" ht="12.95" customHeight="1" x14ac:dyDescent="0.15">
      <c r="A65" s="3"/>
      <c r="B65" s="6"/>
      <c r="C65" s="6"/>
      <c r="D65" s="6"/>
      <c r="E65" s="6"/>
      <c r="F65" s="6"/>
      <c r="G65" s="6"/>
      <c r="H65" s="6"/>
      <c r="I65" s="6"/>
      <c r="J65" s="6"/>
      <c r="K65" s="6"/>
      <c r="L65" s="6"/>
      <c r="M65" s="6"/>
      <c r="N65" s="6"/>
      <c r="O65" s="13"/>
      <c r="P65" s="13"/>
      <c r="Q65" s="13"/>
      <c r="R65" s="13"/>
      <c r="S65" s="13"/>
      <c r="T65" s="13"/>
      <c r="U65" s="13"/>
      <c r="V65" s="412"/>
      <c r="W65" s="412"/>
      <c r="X65" s="412"/>
      <c r="Y65" s="412"/>
      <c r="Z65" s="412"/>
      <c r="AA65" s="412"/>
      <c r="AB65" s="412"/>
      <c r="AC65" s="412"/>
      <c r="AD65" s="412"/>
      <c r="AE65" s="412"/>
      <c r="AF65" s="412"/>
    </row>
    <row r="66" spans="1:43" ht="12.95" customHeight="1" x14ac:dyDescent="0.15">
      <c r="A66" s="3"/>
      <c r="B66" s="1229" t="s">
        <v>929</v>
      </c>
      <c r="C66" s="820"/>
      <c r="D66" s="820"/>
      <c r="E66" s="820"/>
      <c r="F66" s="820"/>
      <c r="G66" s="820"/>
      <c r="H66" s="820"/>
      <c r="I66" s="820"/>
      <c r="J66" s="820"/>
      <c r="K66" s="820"/>
      <c r="L66" s="820"/>
      <c r="M66" s="820"/>
      <c r="N66" s="821"/>
      <c r="O66" s="958">
        <f>MIN(O57,O63)</f>
        <v>0</v>
      </c>
      <c r="P66" s="959"/>
      <c r="Q66" s="959"/>
      <c r="R66" s="959"/>
      <c r="S66" s="959"/>
      <c r="T66" s="959"/>
      <c r="U66" s="960"/>
      <c r="V66" s="964" t="s">
        <v>928</v>
      </c>
      <c r="W66" s="965"/>
      <c r="X66" s="965"/>
      <c r="Y66" s="965"/>
      <c r="Z66" s="965"/>
      <c r="AA66" s="965"/>
      <c r="AB66" s="965"/>
      <c r="AC66" s="965"/>
      <c r="AD66" s="965"/>
      <c r="AE66" s="965"/>
      <c r="AF66" s="966"/>
      <c r="AG66" s="107"/>
      <c r="AH66" s="145"/>
      <c r="AI66" s="159"/>
      <c r="AJ66" s="146"/>
      <c r="AK66" s="175"/>
      <c r="AM66" s="108"/>
      <c r="AN66" s="108"/>
      <c r="AO66" s="108"/>
      <c r="AP66" s="108"/>
      <c r="AQ66" s="108"/>
    </row>
    <row r="67" spans="1:43" ht="12.95" customHeight="1" x14ac:dyDescent="0.15">
      <c r="A67" s="3"/>
      <c r="B67" s="1230"/>
      <c r="C67" s="1231"/>
      <c r="D67" s="1231"/>
      <c r="E67" s="1231"/>
      <c r="F67" s="1231"/>
      <c r="G67" s="1231"/>
      <c r="H67" s="1231"/>
      <c r="I67" s="1231"/>
      <c r="J67" s="1231"/>
      <c r="K67" s="1231"/>
      <c r="L67" s="1231"/>
      <c r="M67" s="1231"/>
      <c r="N67" s="1232"/>
      <c r="O67" s="1233"/>
      <c r="P67" s="1234"/>
      <c r="Q67" s="1234"/>
      <c r="R67" s="1234"/>
      <c r="S67" s="1234"/>
      <c r="T67" s="1234"/>
      <c r="U67" s="1235"/>
      <c r="V67" s="946"/>
      <c r="W67" s="947"/>
      <c r="X67" s="947"/>
      <c r="Y67" s="947"/>
      <c r="Z67" s="947"/>
      <c r="AA67" s="947"/>
      <c r="AB67" s="947"/>
      <c r="AC67" s="947"/>
      <c r="AD67" s="947"/>
      <c r="AE67" s="947"/>
      <c r="AF67" s="948"/>
      <c r="AG67" s="109"/>
      <c r="AH67" s="145"/>
      <c r="AI67" s="159"/>
      <c r="AJ67" s="146"/>
      <c r="AK67" s="175"/>
    </row>
    <row r="68" spans="1:43" ht="12.95" customHeight="1" x14ac:dyDescent="0.15">
      <c r="A68" s="3"/>
      <c r="B68" s="1236" t="s">
        <v>930</v>
      </c>
      <c r="C68" s="1237"/>
      <c r="D68" s="1237"/>
      <c r="E68" s="1237"/>
      <c r="F68" s="1237"/>
      <c r="G68" s="1237"/>
      <c r="H68" s="1237"/>
      <c r="I68" s="1237"/>
      <c r="J68" s="1237"/>
      <c r="K68" s="1237"/>
      <c r="L68" s="1237"/>
      <c r="M68" s="1237"/>
      <c r="N68" s="1238"/>
      <c r="O68" s="958">
        <f>N117</f>
        <v>0</v>
      </c>
      <c r="P68" s="959"/>
      <c r="Q68" s="959"/>
      <c r="R68" s="959"/>
      <c r="S68" s="959"/>
      <c r="T68" s="959"/>
      <c r="U68" s="960"/>
      <c r="V68" s="1242" t="str">
        <f>利用料算定表!V99</f>
        <v>標準月の金額（調整月が発生する場合あり）</v>
      </c>
      <c r="W68" s="1243"/>
      <c r="X68" s="1243"/>
      <c r="Y68" s="1243"/>
      <c r="Z68" s="1243"/>
      <c r="AA68" s="1243"/>
      <c r="AB68" s="1243"/>
      <c r="AC68" s="1243"/>
      <c r="AD68" s="1243"/>
      <c r="AE68" s="1243"/>
      <c r="AF68" s="1244"/>
      <c r="AG68" s="110"/>
      <c r="AH68" s="145"/>
      <c r="AI68" s="159"/>
      <c r="AJ68" s="146"/>
      <c r="AK68" s="175"/>
      <c r="AL68" s="145"/>
      <c r="AM68" s="111"/>
      <c r="AN68" s="111"/>
    </row>
    <row r="69" spans="1:43" ht="12.95" customHeight="1" x14ac:dyDescent="0.15">
      <c r="A69" s="3"/>
      <c r="B69" s="1239"/>
      <c r="C69" s="1240"/>
      <c r="D69" s="1240"/>
      <c r="E69" s="1240"/>
      <c r="F69" s="1240"/>
      <c r="G69" s="1240"/>
      <c r="H69" s="1240"/>
      <c r="I69" s="1240"/>
      <c r="J69" s="1240"/>
      <c r="K69" s="1240"/>
      <c r="L69" s="1240"/>
      <c r="M69" s="1240"/>
      <c r="N69" s="1241"/>
      <c r="O69" s="961"/>
      <c r="P69" s="962"/>
      <c r="Q69" s="962"/>
      <c r="R69" s="962"/>
      <c r="S69" s="962"/>
      <c r="T69" s="962"/>
      <c r="U69" s="963"/>
      <c r="V69" s="1245">
        <f>利用料算定表!V105</f>
        <v>0</v>
      </c>
      <c r="W69" s="1246"/>
      <c r="X69" s="1246"/>
      <c r="Y69" s="1246"/>
      <c r="Z69" s="1246"/>
      <c r="AA69" s="1246"/>
      <c r="AB69" s="1246"/>
      <c r="AC69" s="1246"/>
      <c r="AD69" s="1246"/>
      <c r="AE69" s="1246"/>
      <c r="AF69" s="1247"/>
      <c r="AG69" s="112"/>
      <c r="AH69" s="145"/>
      <c r="AI69" s="159"/>
      <c r="AJ69" s="146"/>
      <c r="AK69" s="175"/>
      <c r="AL69" s="145"/>
      <c r="AM69" s="111"/>
      <c r="AN69" s="111"/>
    </row>
    <row r="70" spans="1:43" ht="12.95" customHeight="1" x14ac:dyDescent="0.15">
      <c r="A70" s="3"/>
      <c r="B70" s="6"/>
      <c r="C70" s="6"/>
      <c r="D70" s="6"/>
      <c r="E70" s="6"/>
      <c r="F70" s="6"/>
      <c r="G70" s="6"/>
      <c r="H70" s="6"/>
      <c r="I70" s="6"/>
      <c r="J70" s="6"/>
      <c r="K70" s="6"/>
      <c r="L70" s="6"/>
      <c r="M70" s="6"/>
      <c r="N70" s="6"/>
      <c r="O70" s="13"/>
      <c r="P70" s="13"/>
      <c r="Q70" s="13"/>
      <c r="R70" s="13"/>
      <c r="S70" s="13"/>
      <c r="T70" s="13"/>
      <c r="U70" s="13"/>
      <c r="V70" s="5"/>
      <c r="W70" s="5"/>
      <c r="X70" s="5"/>
      <c r="Y70" s="5"/>
      <c r="Z70" s="5"/>
      <c r="AA70" s="5"/>
      <c r="AB70" s="5"/>
      <c r="AC70" s="5"/>
      <c r="AD70" s="5"/>
      <c r="AE70" s="5"/>
      <c r="AF70" s="5"/>
    </row>
    <row r="71" spans="1:43" ht="12.95" customHeight="1" x14ac:dyDescent="0.15">
      <c r="A71" s="3"/>
      <c r="B71" s="8" t="str">
        <f>利用料算定表!B103</f>
        <v>注記事項</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43" ht="12.95" customHeight="1" x14ac:dyDescent="0.15">
      <c r="A72" s="3"/>
      <c r="B72" s="801"/>
      <c r="C72" s="802"/>
      <c r="D72" s="802"/>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3"/>
    </row>
    <row r="73" spans="1:43" ht="12.95" customHeight="1" x14ac:dyDescent="0.15">
      <c r="A73" s="3"/>
      <c r="B73" s="787" t="str">
        <f>利用料算定表!B105</f>
        <v>１．各サブシステムに係る保守費（障害対応等）及びサポート費（問合せ対応等）を含みます。</v>
      </c>
      <c r="C73" s="788"/>
      <c r="D73" s="788"/>
      <c r="E73" s="788"/>
      <c r="F73" s="788"/>
      <c r="G73" s="788"/>
      <c r="H73" s="788"/>
      <c r="I73" s="788"/>
      <c r="J73" s="788"/>
      <c r="K73" s="788"/>
      <c r="L73" s="788"/>
      <c r="M73" s="788"/>
      <c r="N73" s="788"/>
      <c r="O73" s="788"/>
      <c r="P73" s="788"/>
      <c r="Q73" s="788"/>
      <c r="R73" s="788"/>
      <c r="S73" s="788"/>
      <c r="T73" s="788"/>
      <c r="U73" s="788"/>
      <c r="V73" s="788"/>
      <c r="W73" s="788"/>
      <c r="X73" s="788"/>
      <c r="Y73" s="788"/>
      <c r="Z73" s="788"/>
      <c r="AA73" s="788"/>
      <c r="AB73" s="788"/>
      <c r="AC73" s="788"/>
      <c r="AD73" s="788"/>
      <c r="AE73" s="788"/>
      <c r="AF73" s="789"/>
    </row>
    <row r="74" spans="1:43" ht="12.95" customHeight="1" x14ac:dyDescent="0.15">
      <c r="A74" s="3"/>
      <c r="B74" s="787" t="str">
        <f>利用料算定表!B106</f>
        <v>２．サーバ、端末等の機器調達費及び保守サポート費は含みません。</v>
      </c>
      <c r="C74" s="788"/>
      <c r="D74" s="788"/>
      <c r="E74" s="788"/>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9"/>
    </row>
    <row r="75" spans="1:43" ht="12.95" customHeight="1" x14ac:dyDescent="0.15">
      <c r="A75" s="3"/>
      <c r="B75" s="787" t="str">
        <f>利用料算定表!B107</f>
        <v>３．各サブシステムの動作環境となるＯＳ等の基本ソフト関係経費は含みません。</v>
      </c>
      <c r="C75" s="788"/>
      <c r="D75" s="788"/>
      <c r="E75" s="788"/>
      <c r="F75" s="788"/>
      <c r="G75" s="788"/>
      <c r="H75" s="788"/>
      <c r="I75" s="788"/>
      <c r="J75" s="788"/>
      <c r="K75" s="788"/>
      <c r="L75" s="788"/>
      <c r="M75" s="788"/>
      <c r="N75" s="788"/>
      <c r="O75" s="788"/>
      <c r="P75" s="788"/>
      <c r="Q75" s="788"/>
      <c r="R75" s="788"/>
      <c r="S75" s="788"/>
      <c r="T75" s="788"/>
      <c r="U75" s="788"/>
      <c r="V75" s="788"/>
      <c r="W75" s="788"/>
      <c r="X75" s="788"/>
      <c r="Y75" s="788"/>
      <c r="Z75" s="788"/>
      <c r="AA75" s="788"/>
      <c r="AB75" s="788"/>
      <c r="AC75" s="788"/>
      <c r="AD75" s="788"/>
      <c r="AE75" s="788"/>
      <c r="AF75" s="789"/>
    </row>
    <row r="76" spans="1:43" ht="12.95" customHeight="1" x14ac:dyDescent="0.15">
      <c r="A76" s="3"/>
      <c r="B76" s="787" t="str">
        <f>利用料算定表!B108</f>
        <v>４．既存データの移行事務手数料は含みません。</v>
      </c>
      <c r="C76" s="788"/>
      <c r="D76" s="788"/>
      <c r="E76" s="788"/>
      <c r="F76" s="788"/>
      <c r="G76" s="788"/>
      <c r="H76" s="788"/>
      <c r="I76" s="788"/>
      <c r="J76" s="788"/>
      <c r="K76" s="788"/>
      <c r="L76" s="788"/>
      <c r="M76" s="788"/>
      <c r="N76" s="788"/>
      <c r="O76" s="788"/>
      <c r="P76" s="788"/>
      <c r="Q76" s="788"/>
      <c r="R76" s="788"/>
      <c r="S76" s="788"/>
      <c r="T76" s="788"/>
      <c r="U76" s="788"/>
      <c r="V76" s="788"/>
      <c r="W76" s="788"/>
      <c r="X76" s="788"/>
      <c r="Y76" s="788"/>
      <c r="Z76" s="788"/>
      <c r="AA76" s="788"/>
      <c r="AB76" s="788"/>
      <c r="AC76" s="788"/>
      <c r="AD76" s="788"/>
      <c r="AE76" s="788"/>
      <c r="AF76" s="789"/>
    </row>
    <row r="77" spans="1:43" ht="12.95" customHeight="1" x14ac:dyDescent="0.15">
      <c r="A77" s="3"/>
      <c r="B77" s="787" t="str">
        <f>利用料算定表!B109</f>
        <v>５．Ａ～Ｅのうち、単独で利用契約可能なのはＣ’及びＥのみです。</v>
      </c>
      <c r="C77" s="788"/>
      <c r="D77" s="788"/>
      <c r="E77" s="788"/>
      <c r="F77" s="788"/>
      <c r="G77" s="788"/>
      <c r="H77" s="788"/>
      <c r="I77" s="788"/>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9"/>
    </row>
    <row r="78" spans="1:43" ht="12.95" customHeight="1" x14ac:dyDescent="0.15">
      <c r="A78" s="3"/>
      <c r="B78" s="787" t="str">
        <f>利用料算定表!B110</f>
        <v>６．お支払い方法についてはご相談に応じます。</v>
      </c>
      <c r="C78" s="788"/>
      <c r="D78" s="788"/>
      <c r="E78" s="788"/>
      <c r="F78" s="788"/>
      <c r="G78" s="788"/>
      <c r="H78" s="788"/>
      <c r="I78" s="788"/>
      <c r="J78" s="788"/>
      <c r="K78" s="788"/>
      <c r="L78" s="788"/>
      <c r="M78" s="788"/>
      <c r="N78" s="788"/>
      <c r="O78" s="788"/>
      <c r="P78" s="788"/>
      <c r="Q78" s="788"/>
      <c r="R78" s="788"/>
      <c r="S78" s="788"/>
      <c r="T78" s="788"/>
      <c r="U78" s="788"/>
      <c r="V78" s="788"/>
      <c r="W78" s="788"/>
      <c r="X78" s="788"/>
      <c r="Y78" s="788"/>
      <c r="Z78" s="788"/>
      <c r="AA78" s="788"/>
      <c r="AB78" s="788"/>
      <c r="AC78" s="788"/>
      <c r="AD78" s="788"/>
      <c r="AE78" s="788"/>
      <c r="AF78" s="789"/>
    </row>
    <row r="79" spans="1:43" ht="12.95" customHeight="1" x14ac:dyDescent="0.15">
      <c r="A79" s="3"/>
      <c r="B79" s="33"/>
      <c r="C79" s="34"/>
      <c r="D79" s="34"/>
      <c r="E79" s="34"/>
      <c r="F79" s="34"/>
      <c r="G79" s="34"/>
      <c r="H79" s="34"/>
      <c r="I79" s="34"/>
      <c r="J79" s="34"/>
      <c r="K79" s="34"/>
      <c r="L79" s="34"/>
      <c r="M79" s="34"/>
      <c r="N79" s="34"/>
      <c r="O79" s="34"/>
      <c r="P79" s="34"/>
      <c r="Q79" s="853" t="str">
        <f>利用料算定表!Q111</f>
        <v>お問い合わせ</v>
      </c>
      <c r="R79" s="853"/>
      <c r="S79" s="853"/>
      <c r="T79" s="853"/>
      <c r="U79" s="853"/>
      <c r="V79" s="853"/>
      <c r="W79" s="853"/>
      <c r="X79" s="853"/>
      <c r="Y79" s="853"/>
      <c r="Z79" s="853"/>
      <c r="AA79" s="853"/>
      <c r="AB79" s="853"/>
      <c r="AC79" s="853"/>
      <c r="AD79" s="853"/>
      <c r="AE79" s="853"/>
      <c r="AF79" s="854"/>
    </row>
    <row r="80" spans="1:43" ht="12.95" customHeight="1" x14ac:dyDescent="0.15">
      <c r="A80" s="3"/>
      <c r="B80" s="35"/>
      <c r="C80" s="36"/>
      <c r="D80" s="36"/>
      <c r="E80" s="36"/>
      <c r="F80" s="36"/>
      <c r="G80" s="36"/>
      <c r="H80" s="36"/>
      <c r="I80" s="36"/>
      <c r="J80" s="36"/>
      <c r="K80" s="36"/>
      <c r="L80" s="36"/>
      <c r="M80" s="36"/>
      <c r="N80" s="36"/>
      <c r="O80" s="36"/>
      <c r="P80" s="36"/>
      <c r="Q80" s="853" t="str">
        <f>利用料算定表!Q112</f>
        <v>一般財団法人建築行政情報センター　企画課</v>
      </c>
      <c r="R80" s="853"/>
      <c r="S80" s="853"/>
      <c r="T80" s="853"/>
      <c r="U80" s="853"/>
      <c r="V80" s="853"/>
      <c r="W80" s="853"/>
      <c r="X80" s="853"/>
      <c r="Y80" s="853"/>
      <c r="Z80" s="853"/>
      <c r="AA80" s="853"/>
      <c r="AB80" s="853"/>
      <c r="AC80" s="853"/>
      <c r="AD80" s="853"/>
      <c r="AE80" s="853"/>
      <c r="AF80" s="854"/>
    </row>
    <row r="81" spans="1:32" ht="12.95" customHeight="1" x14ac:dyDescent="0.15">
      <c r="A81" s="3"/>
      <c r="B81" s="37"/>
      <c r="C81" s="38"/>
      <c r="D81" s="38"/>
      <c r="E81" s="38"/>
      <c r="F81" s="38"/>
      <c r="G81" s="38"/>
      <c r="H81" s="38"/>
      <c r="I81" s="38"/>
      <c r="J81" s="38"/>
      <c r="K81" s="38"/>
      <c r="L81" s="38"/>
      <c r="M81" s="38"/>
      <c r="N81" s="38"/>
      <c r="O81" s="38"/>
      <c r="P81" s="38"/>
      <c r="Q81" s="892" t="str">
        <f>利用料算定表!Q113</f>
        <v>TEL03-5225-7706　E-MAIL:dbinfo@icba.or.jp</v>
      </c>
      <c r="R81" s="892"/>
      <c r="S81" s="892"/>
      <c r="T81" s="892"/>
      <c r="U81" s="892"/>
      <c r="V81" s="892"/>
      <c r="W81" s="892"/>
      <c r="X81" s="892"/>
      <c r="Y81" s="892"/>
      <c r="Z81" s="892"/>
      <c r="AA81" s="892"/>
      <c r="AB81" s="892"/>
      <c r="AC81" s="892"/>
      <c r="AD81" s="892"/>
      <c r="AE81" s="892"/>
      <c r="AF81" s="893"/>
    </row>
    <row r="82" spans="1:32" ht="15" customHeight="1" collapsed="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5" customHeight="1" x14ac:dyDescent="0.15">
      <c r="A83" s="3"/>
      <c r="B83" s="3" t="str">
        <f>利用料算定表!B115</f>
        <v/>
      </c>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5" customHeight="1" x14ac:dyDescent="0.15">
      <c r="B85" s="553" t="str">
        <f>利用料算定表!B117</f>
        <v>【明細】</v>
      </c>
      <c r="C85" s="553"/>
      <c r="D85" s="553"/>
      <c r="E85" s="553"/>
      <c r="F85" s="553"/>
      <c r="G85" s="553"/>
      <c r="H85" s="553"/>
      <c r="I85" s="553"/>
      <c r="J85" s="553"/>
      <c r="K85" s="553"/>
      <c r="L85" s="553"/>
      <c r="M85" s="553"/>
      <c r="N85" s="553"/>
      <c r="O85" s="553"/>
      <c r="P85" s="553"/>
      <c r="Q85" s="553"/>
      <c r="R85" s="553"/>
      <c r="S85" s="553"/>
      <c r="T85" s="553"/>
      <c r="U85" s="553"/>
      <c r="V85" s="553"/>
      <c r="W85" s="553"/>
      <c r="X85" s="553"/>
      <c r="Y85" s="553"/>
      <c r="Z85" s="553"/>
      <c r="AA85" s="553"/>
      <c r="AB85" s="553"/>
      <c r="AC85" s="553"/>
      <c r="AD85" s="553"/>
      <c r="AE85" s="553"/>
      <c r="AF85" s="553"/>
    </row>
    <row r="86" spans="1:32" ht="15" customHeight="1" x14ac:dyDescent="0.15">
      <c r="B86" s="553"/>
      <c r="C86" s="553"/>
      <c r="D86" s="553"/>
      <c r="E86" s="553"/>
      <c r="F86" s="553"/>
      <c r="G86" s="553"/>
      <c r="H86" s="553"/>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row>
    <row r="87" spans="1:32" ht="15" customHeight="1" x14ac:dyDescent="0.15">
      <c r="A87" s="3"/>
      <c r="B87" s="8"/>
      <c r="C87" s="3"/>
      <c r="D87" s="3"/>
      <c r="E87" s="3"/>
      <c r="F87" s="4"/>
      <c r="G87" s="15"/>
      <c r="H87" s="3"/>
      <c r="I87" s="3"/>
      <c r="J87" s="3"/>
      <c r="K87" s="3"/>
      <c r="L87" s="3"/>
      <c r="M87" s="3"/>
      <c r="N87" s="3"/>
      <c r="O87" s="3"/>
      <c r="P87" s="17"/>
      <c r="Q87" s="17"/>
      <c r="R87" s="17"/>
      <c r="S87" s="3"/>
      <c r="T87" s="3"/>
      <c r="U87" s="3"/>
      <c r="V87" s="3"/>
      <c r="W87" s="900" t="str">
        <f>利用料算定表!W119</f>
        <v>※金額はすべて税抜を示す</v>
      </c>
      <c r="X87" s="900"/>
      <c r="Y87" s="900"/>
      <c r="Z87" s="900"/>
      <c r="AA87" s="900"/>
      <c r="AB87" s="900"/>
      <c r="AC87" s="900"/>
      <c r="AD87" s="900"/>
      <c r="AE87" s="900"/>
      <c r="AF87" s="900"/>
    </row>
    <row r="88" spans="1:32" ht="15" customHeight="1" x14ac:dyDescent="0.15">
      <c r="A88" s="161"/>
      <c r="B88" s="978" t="str">
        <f>利用料算定表!B120</f>
        <v>サブシステム</v>
      </c>
      <c r="C88" s="979"/>
      <c r="D88" s="979"/>
      <c r="E88" s="980"/>
      <c r="F88" s="1014" t="str">
        <f>利用料算定表!F120</f>
        <v>対
象</v>
      </c>
      <c r="G88" s="1064" t="str">
        <f>利用料算定表!G120</f>
        <v>摘　　要</v>
      </c>
      <c r="H88" s="1064"/>
      <c r="I88" s="1064"/>
      <c r="J88" s="1064"/>
      <c r="K88" s="1064"/>
      <c r="L88" s="1064"/>
      <c r="M88" s="1065"/>
      <c r="N88" s="792" t="str">
        <f>利用料算定表!N120</f>
        <v>単価
（円）</v>
      </c>
      <c r="O88" s="793"/>
      <c r="P88" s="851" t="str">
        <f>利用料算定表!P120</f>
        <v>件数（※）</v>
      </c>
      <c r="Q88" s="851"/>
      <c r="R88" s="851"/>
      <c r="S88" s="792" t="str">
        <f>利用料算定表!S120</f>
        <v>数量
（補正値）</v>
      </c>
      <c r="T88" s="792"/>
      <c r="U88" s="898"/>
      <c r="V88" s="855" t="str">
        <f>利用料算定表!V120</f>
        <v>金　額
（円）</v>
      </c>
      <c r="W88" s="792"/>
      <c r="X88" s="792"/>
      <c r="Y88" s="856"/>
      <c r="Z88" s="837" t="str">
        <f>利用料算定表!Z120</f>
        <v>備　　考</v>
      </c>
      <c r="AA88" s="793"/>
      <c r="AB88" s="793"/>
      <c r="AC88" s="793"/>
      <c r="AD88" s="793"/>
      <c r="AE88" s="793"/>
      <c r="AF88" s="838"/>
    </row>
    <row r="89" spans="1:32" ht="15" customHeight="1" thickBot="1" x14ac:dyDescent="0.2">
      <c r="A89" s="161"/>
      <c r="B89" s="863"/>
      <c r="C89" s="864"/>
      <c r="D89" s="864"/>
      <c r="E89" s="865"/>
      <c r="F89" s="791"/>
      <c r="G89" s="896"/>
      <c r="H89" s="896"/>
      <c r="I89" s="896"/>
      <c r="J89" s="896"/>
      <c r="K89" s="896"/>
      <c r="L89" s="896"/>
      <c r="M89" s="897"/>
      <c r="N89" s="794"/>
      <c r="O89" s="794"/>
      <c r="P89" s="852"/>
      <c r="Q89" s="852"/>
      <c r="R89" s="852"/>
      <c r="S89" s="858"/>
      <c r="T89" s="858"/>
      <c r="U89" s="899"/>
      <c r="V89" s="857"/>
      <c r="W89" s="858"/>
      <c r="X89" s="858"/>
      <c r="Y89" s="859"/>
      <c r="Z89" s="839"/>
      <c r="AA89" s="794"/>
      <c r="AB89" s="794"/>
      <c r="AC89" s="794"/>
      <c r="AD89" s="794"/>
      <c r="AE89" s="794"/>
      <c r="AF89" s="840"/>
    </row>
    <row r="90" spans="1:32" ht="15" customHeight="1" thickTop="1" x14ac:dyDescent="0.15">
      <c r="A90" s="749"/>
      <c r="B90" s="750" t="str">
        <f>利用料算定表!B122</f>
        <v>Ａ：台帳Ｓ</v>
      </c>
      <c r="C90" s="751"/>
      <c r="D90" s="751"/>
      <c r="E90" s="752"/>
      <c r="F90" s="759" t="str">
        <f>利用料算定表!F122</f>
        <v>×</v>
      </c>
      <c r="G90" s="19" t="s">
        <v>59</v>
      </c>
      <c r="H90" s="798" t="s">
        <v>30</v>
      </c>
      <c r="I90" s="799"/>
      <c r="J90" s="800"/>
      <c r="K90" s="765" t="s">
        <v>170</v>
      </c>
      <c r="L90" s="765"/>
      <c r="M90" s="765"/>
      <c r="N90" s="766"/>
      <c r="O90" s="768"/>
      <c r="P90" s="766"/>
      <c r="Q90" s="767"/>
      <c r="R90" s="768"/>
      <c r="S90" s="766"/>
      <c r="T90" s="767"/>
      <c r="U90" s="769"/>
      <c r="V90" s="841" t="str">
        <f>利用料算定表!V122</f>
        <v>対象外</v>
      </c>
      <c r="W90" s="842"/>
      <c r="X90" s="842"/>
      <c r="Y90" s="843"/>
      <c r="Z90" s="844" t="str">
        <f>利用料算定表!Z122</f>
        <v/>
      </c>
      <c r="AA90" s="845"/>
      <c r="AB90" s="845"/>
      <c r="AC90" s="845"/>
      <c r="AD90" s="845"/>
      <c r="AE90" s="845"/>
      <c r="AF90" s="846"/>
    </row>
    <row r="91" spans="1:32" ht="15" customHeight="1" x14ac:dyDescent="0.15">
      <c r="A91" s="749"/>
      <c r="B91" s="753"/>
      <c r="C91" s="754"/>
      <c r="D91" s="754"/>
      <c r="E91" s="755"/>
      <c r="F91" s="760"/>
      <c r="G91" s="20" t="s">
        <v>60</v>
      </c>
      <c r="H91" s="798"/>
      <c r="I91" s="799"/>
      <c r="J91" s="800"/>
      <c r="K91" s="765" t="s">
        <v>172</v>
      </c>
      <c r="L91" s="765"/>
      <c r="M91" s="765"/>
      <c r="N91" s="905"/>
      <c r="O91" s="905"/>
      <c r="P91" s="850">
        <f>利用料算定表!P123</f>
        <v>0</v>
      </c>
      <c r="Q91" s="850"/>
      <c r="R91" s="850"/>
      <c r="S91" s="866"/>
      <c r="T91" s="866"/>
      <c r="U91" s="867"/>
      <c r="V91" s="847" t="str">
        <f>利用料算定表!V123</f>
        <v>対象外</v>
      </c>
      <c r="W91" s="848"/>
      <c r="X91" s="848"/>
      <c r="Y91" s="849"/>
      <c r="Z91" s="795" t="str">
        <f>利用料算定表!Z123</f>
        <v>行政区分＝</v>
      </c>
      <c r="AA91" s="796"/>
      <c r="AB91" s="796"/>
      <c r="AC91" s="796"/>
      <c r="AD91" s="796"/>
      <c r="AE91" s="796"/>
      <c r="AF91" s="797"/>
    </row>
    <row r="92" spans="1:32" ht="15" customHeight="1" x14ac:dyDescent="0.15">
      <c r="A92" s="749"/>
      <c r="B92" s="753"/>
      <c r="C92" s="754"/>
      <c r="D92" s="754"/>
      <c r="E92" s="755"/>
      <c r="F92" s="760"/>
      <c r="G92" s="20" t="s">
        <v>61</v>
      </c>
      <c r="H92" s="582" t="s">
        <v>31</v>
      </c>
      <c r="I92" s="583"/>
      <c r="J92" s="583"/>
      <c r="K92" s="526"/>
      <c r="L92" s="526"/>
      <c r="M92" s="527"/>
      <c r="N92" s="599">
        <f>利用料算定表!N124</f>
        <v>1100</v>
      </c>
      <c r="O92" s="600"/>
      <c r="P92" s="850">
        <f>利用料算定表!P124</f>
        <v>0</v>
      </c>
      <c r="Q92" s="850"/>
      <c r="R92" s="850"/>
      <c r="S92" s="850">
        <f>利用料算定表!S124</f>
        <v>0</v>
      </c>
      <c r="T92" s="850"/>
      <c r="U92" s="901"/>
      <c r="V92" s="902" t="str">
        <f>利用料算定表!V124</f>
        <v>対象外</v>
      </c>
      <c r="W92" s="903"/>
      <c r="X92" s="903"/>
      <c r="Y92" s="904"/>
      <c r="Z92" s="873" t="str">
        <f>利用料算定表!Z124</f>
        <v xml:space="preserve">    件数区分＝</v>
      </c>
      <c r="AA92" s="874"/>
      <c r="AB92" s="874"/>
      <c r="AC92" s="874"/>
      <c r="AD92" s="874"/>
      <c r="AE92" s="874"/>
      <c r="AF92" s="875"/>
    </row>
    <row r="93" spans="1:32" ht="30" customHeight="1" x14ac:dyDescent="0.15">
      <c r="A93" s="749"/>
      <c r="B93" s="753"/>
      <c r="C93" s="754"/>
      <c r="D93" s="754"/>
      <c r="E93" s="755"/>
      <c r="F93" s="760"/>
      <c r="G93" s="55" t="s">
        <v>62</v>
      </c>
      <c r="H93" s="524" t="s">
        <v>51</v>
      </c>
      <c r="I93" s="525"/>
      <c r="J93" s="525"/>
      <c r="K93" s="525"/>
      <c r="L93" s="525"/>
      <c r="M93" s="525"/>
      <c r="N93" s="525"/>
      <c r="O93" s="525"/>
      <c r="P93" s="525"/>
      <c r="Q93" s="525"/>
      <c r="R93" s="525"/>
      <c r="S93" s="525"/>
      <c r="T93" s="525"/>
      <c r="U93" s="525"/>
      <c r="V93" s="518" t="str">
        <f>利用料算定表!V125</f>
        <v>対象外</v>
      </c>
      <c r="W93" s="519"/>
      <c r="X93" s="519"/>
      <c r="Y93" s="520"/>
      <c r="Z93" s="561"/>
      <c r="AA93" s="562"/>
      <c r="AB93" s="562"/>
      <c r="AC93" s="562"/>
      <c r="AD93" s="562"/>
      <c r="AE93" s="562"/>
      <c r="AF93" s="563"/>
    </row>
    <row r="94" spans="1:32" ht="15" customHeight="1" x14ac:dyDescent="0.15">
      <c r="A94" s="749"/>
      <c r="B94" s="1035" t="str">
        <f>利用料算定表!B126</f>
        <v>Ｂ：配信Ｓ</v>
      </c>
      <c r="C94" s="1036"/>
      <c r="D94" s="1036"/>
      <c r="E94" s="1037"/>
      <c r="F94" s="1038" t="str">
        <f>利用料算定表!F126</f>
        <v>○</v>
      </c>
      <c r="G94" s="31" t="s">
        <v>189</v>
      </c>
      <c r="H94" s="579" t="s">
        <v>31</v>
      </c>
      <c r="I94" s="580"/>
      <c r="J94" s="580"/>
      <c r="K94" s="868"/>
      <c r="L94" s="868"/>
      <c r="M94" s="869"/>
      <c r="N94" s="597">
        <f>利用料算定表!N126</f>
        <v>20</v>
      </c>
      <c r="O94" s="598"/>
      <c r="P94" s="909">
        <f>利用料算定表!P126</f>
        <v>0</v>
      </c>
      <c r="Q94" s="909"/>
      <c r="R94" s="909"/>
      <c r="S94" s="906">
        <f>利用料算定表!S126</f>
        <v>0</v>
      </c>
      <c r="T94" s="907"/>
      <c r="U94" s="908"/>
      <c r="V94" s="1175">
        <f>利用料算定表!V126</f>
        <v>0</v>
      </c>
      <c r="W94" s="1176"/>
      <c r="X94" s="1176"/>
      <c r="Y94" s="1177"/>
      <c r="Z94" s="1035" t="str">
        <f>利用料算定表!Z126</f>
        <v>指定機関用単価</v>
      </c>
      <c r="AA94" s="1036"/>
      <c r="AB94" s="1036"/>
      <c r="AC94" s="1036"/>
      <c r="AD94" s="1036"/>
      <c r="AE94" s="1036"/>
      <c r="AF94" s="1037"/>
    </row>
    <row r="95" spans="1:32" ht="30" customHeight="1" x14ac:dyDescent="0.15">
      <c r="A95" s="749"/>
      <c r="B95" s="756"/>
      <c r="C95" s="757"/>
      <c r="D95" s="757"/>
      <c r="E95" s="758"/>
      <c r="F95" s="574"/>
      <c r="G95" s="32" t="s">
        <v>171</v>
      </c>
      <c r="H95" s="513" t="s">
        <v>51</v>
      </c>
      <c r="I95" s="514"/>
      <c r="J95" s="514"/>
      <c r="K95" s="514"/>
      <c r="L95" s="514"/>
      <c r="M95" s="514"/>
      <c r="N95" s="514"/>
      <c r="O95" s="514"/>
      <c r="P95" s="514"/>
      <c r="Q95" s="514"/>
      <c r="R95" s="514"/>
      <c r="S95" s="514"/>
      <c r="T95" s="514"/>
      <c r="U95" s="514"/>
      <c r="V95" s="1061">
        <f>利用料算定表!V127</f>
        <v>0</v>
      </c>
      <c r="W95" s="1062"/>
      <c r="X95" s="1062"/>
      <c r="Y95" s="1063"/>
      <c r="Z95" s="1054" t="str">
        <f>利用料算定表!Z127</f>
        <v>令和6年度までは無償</v>
      </c>
      <c r="AA95" s="1055"/>
      <c r="AB95" s="1055"/>
      <c r="AC95" s="1055"/>
      <c r="AD95" s="1055"/>
      <c r="AE95" s="1055"/>
      <c r="AF95" s="1056"/>
    </row>
    <row r="96" spans="1:32" ht="13.5" customHeight="1" x14ac:dyDescent="0.15">
      <c r="A96" s="749"/>
      <c r="B96" s="564" t="str">
        <f>利用料算定表!B128</f>
        <v>Ｃ：建築士Ｓ
　　（照会）</v>
      </c>
      <c r="C96" s="565"/>
      <c r="D96" s="565"/>
      <c r="E96" s="566"/>
      <c r="F96" s="573" t="str">
        <f>利用料算定表!F128</f>
        <v>○</v>
      </c>
      <c r="G96" s="31" t="s">
        <v>870</v>
      </c>
      <c r="H96" s="579" t="s">
        <v>31</v>
      </c>
      <c r="I96" s="580"/>
      <c r="J96" s="581"/>
      <c r="K96" s="579" t="s">
        <v>52</v>
      </c>
      <c r="L96" s="580"/>
      <c r="M96" s="581"/>
      <c r="N96" s="597">
        <f>利用料算定表!N128</f>
        <v>150</v>
      </c>
      <c r="O96" s="598"/>
      <c r="P96" s="591">
        <f>利用料算定表!P128</f>
        <v>0</v>
      </c>
      <c r="Q96" s="592"/>
      <c r="R96" s="593"/>
      <c r="S96" s="594"/>
      <c r="T96" s="595"/>
      <c r="U96" s="596"/>
      <c r="V96" s="588">
        <f>利用料算定表!V128</f>
        <v>0</v>
      </c>
      <c r="W96" s="589"/>
      <c r="X96" s="589"/>
      <c r="Y96" s="590"/>
      <c r="Z96" s="585"/>
      <c r="AA96" s="586"/>
      <c r="AB96" s="586"/>
      <c r="AC96" s="586"/>
      <c r="AD96" s="586"/>
      <c r="AE96" s="586"/>
      <c r="AF96" s="587"/>
    </row>
    <row r="97" spans="1:39" ht="13.5" customHeight="1" x14ac:dyDescent="0.15">
      <c r="A97" s="749"/>
      <c r="B97" s="567"/>
      <c r="C97" s="568"/>
      <c r="D97" s="568"/>
      <c r="E97" s="569"/>
      <c r="F97" s="574"/>
      <c r="G97" s="32" t="s">
        <v>871</v>
      </c>
      <c r="H97" s="582"/>
      <c r="I97" s="583"/>
      <c r="J97" s="584"/>
      <c r="K97" s="582" t="s">
        <v>873</v>
      </c>
      <c r="L97" s="583"/>
      <c r="M97" s="584"/>
      <c r="N97" s="599">
        <f>利用料算定表!N129</f>
        <v>150</v>
      </c>
      <c r="O97" s="600"/>
      <c r="P97" s="601">
        <f>利用料算定表!P129</f>
        <v>0</v>
      </c>
      <c r="Q97" s="602"/>
      <c r="R97" s="603"/>
      <c r="S97" s="604"/>
      <c r="T97" s="605"/>
      <c r="U97" s="606"/>
      <c r="V97" s="885">
        <f>利用料算定表!V129</f>
        <v>0</v>
      </c>
      <c r="W97" s="886"/>
      <c r="X97" s="886"/>
      <c r="Y97" s="887"/>
      <c r="Z97" s="756"/>
      <c r="AA97" s="757"/>
      <c r="AB97" s="757"/>
      <c r="AC97" s="757"/>
      <c r="AD97" s="757"/>
      <c r="AE97" s="757"/>
      <c r="AF97" s="758"/>
      <c r="AJ97" s="226"/>
    </row>
    <row r="98" spans="1:39" ht="30" customHeight="1" x14ac:dyDescent="0.15">
      <c r="A98" s="749"/>
      <c r="B98" s="570"/>
      <c r="C98" s="571"/>
      <c r="D98" s="571"/>
      <c r="E98" s="572"/>
      <c r="F98" s="575"/>
      <c r="G98" s="269" t="s">
        <v>871</v>
      </c>
      <c r="H98" s="576" t="s">
        <v>51</v>
      </c>
      <c r="I98" s="577"/>
      <c r="J98" s="577"/>
      <c r="K98" s="577"/>
      <c r="L98" s="577"/>
      <c r="M98" s="577"/>
      <c r="N98" s="577"/>
      <c r="O98" s="577"/>
      <c r="P98" s="577"/>
      <c r="Q98" s="577"/>
      <c r="R98" s="577"/>
      <c r="S98" s="577"/>
      <c r="T98" s="577"/>
      <c r="U98" s="578"/>
      <c r="V98" s="888">
        <f>利用料算定表!V130</f>
        <v>0</v>
      </c>
      <c r="W98" s="889"/>
      <c r="X98" s="889"/>
      <c r="Y98" s="890"/>
      <c r="Z98" s="561" t="str">
        <f>利用料算定表!Z130</f>
        <v/>
      </c>
      <c r="AA98" s="562"/>
      <c r="AB98" s="562"/>
      <c r="AC98" s="562"/>
      <c r="AD98" s="562"/>
      <c r="AE98" s="562"/>
      <c r="AF98" s="563"/>
    </row>
    <row r="99" spans="1:39" ht="30" customHeight="1" x14ac:dyDescent="0.15">
      <c r="A99" s="749"/>
      <c r="B99" s="1043" t="str">
        <f>利用料算定表!B131</f>
        <v>C'：建築士Ｓ
　　（登録）</v>
      </c>
      <c r="C99" s="1039"/>
      <c r="D99" s="1039"/>
      <c r="E99" s="1039"/>
      <c r="F99" s="54" t="str">
        <f>利用料算定表!F131</f>
        <v>×</v>
      </c>
      <c r="G99" s="57" t="s">
        <v>63</v>
      </c>
      <c r="H99" s="531"/>
      <c r="I99" s="936"/>
      <c r="J99" s="936"/>
      <c r="K99" s="936"/>
      <c r="L99" s="936"/>
      <c r="M99" s="936"/>
      <c r="N99" s="936"/>
      <c r="O99" s="936"/>
      <c r="P99" s="936"/>
      <c r="Q99" s="936"/>
      <c r="R99" s="936"/>
      <c r="S99" s="936"/>
      <c r="T99" s="936"/>
      <c r="U99" s="936"/>
      <c r="V99" s="537" t="str">
        <f>利用料算定表!V131</f>
        <v>対象外</v>
      </c>
      <c r="W99" s="538"/>
      <c r="X99" s="538"/>
      <c r="Y99" s="539"/>
      <c r="Z99" s="934" t="str">
        <f>利用料算定表!Z131</f>
        <v>都道府県のみ</v>
      </c>
      <c r="AA99" s="934"/>
      <c r="AB99" s="934"/>
      <c r="AC99" s="934"/>
      <c r="AD99" s="934"/>
      <c r="AE99" s="934"/>
      <c r="AF99" s="935"/>
      <c r="AG99" s="113"/>
    </row>
    <row r="100" spans="1:39" ht="30" customHeight="1" x14ac:dyDescent="0.15">
      <c r="A100" s="749"/>
      <c r="B100" s="1039" t="str">
        <f>利用料算定表!B132</f>
        <v>Ｄ：法令ＤＢ</v>
      </c>
      <c r="C100" s="1039"/>
      <c r="D100" s="1039"/>
      <c r="E100" s="1039"/>
      <c r="F100" s="54" t="str">
        <f>利用料算定表!F132</f>
        <v>×</v>
      </c>
      <c r="G100" s="56" t="s">
        <v>173</v>
      </c>
      <c r="H100" s="937"/>
      <c r="I100" s="937"/>
      <c r="J100" s="937"/>
      <c r="K100" s="937"/>
      <c r="L100" s="937"/>
      <c r="M100" s="937"/>
      <c r="N100" s="937"/>
      <c r="O100" s="937"/>
      <c r="P100" s="937"/>
      <c r="Q100" s="937"/>
      <c r="R100" s="937"/>
      <c r="S100" s="937"/>
      <c r="T100" s="937"/>
      <c r="U100" s="937"/>
      <c r="V100" s="534" t="str">
        <f>利用料算定表!V132</f>
        <v>対象外</v>
      </c>
      <c r="W100" s="535"/>
      <c r="X100" s="535"/>
      <c r="Y100" s="536"/>
      <c r="Z100" s="934"/>
      <c r="AA100" s="934"/>
      <c r="AB100" s="934"/>
      <c r="AC100" s="934"/>
      <c r="AD100" s="934"/>
      <c r="AE100" s="934"/>
      <c r="AF100" s="935"/>
      <c r="AG100" s="113"/>
    </row>
    <row r="101" spans="1:39" ht="30" customHeight="1" thickBot="1" x14ac:dyDescent="0.2">
      <c r="A101" s="749"/>
      <c r="B101" s="1170" t="str">
        <f>利用料算定表!B133</f>
        <v>Ｅ：地図Ｓ</v>
      </c>
      <c r="C101" s="1171"/>
      <c r="D101" s="1171"/>
      <c r="E101" s="1171"/>
      <c r="F101" s="207" t="str">
        <f>利用料算定表!F133</f>
        <v>×</v>
      </c>
      <c r="G101" s="58" t="s">
        <v>174</v>
      </c>
      <c r="H101" s="1172" t="str">
        <f>利・税込!H95</f>
        <v/>
      </c>
      <c r="I101" s="1173"/>
      <c r="J101" s="1173"/>
      <c r="K101" s="1173"/>
      <c r="L101" s="1173"/>
      <c r="M101" s="1173"/>
      <c r="N101" s="1173"/>
      <c r="O101" s="1173"/>
      <c r="P101" s="1173"/>
      <c r="Q101" s="1173"/>
      <c r="R101" s="1173"/>
      <c r="S101" s="1173"/>
      <c r="T101" s="1173"/>
      <c r="U101" s="1174"/>
      <c r="V101" s="1178" t="str">
        <f>利用料算定表!V133</f>
        <v>対象外</v>
      </c>
      <c r="W101" s="1179"/>
      <c r="X101" s="1179"/>
      <c r="Y101" s="1180"/>
      <c r="Z101" s="1181" t="str">
        <f>利用料算定表!Z133</f>
        <v/>
      </c>
      <c r="AA101" s="1182"/>
      <c r="AB101" s="1182"/>
      <c r="AC101" s="1182"/>
      <c r="AD101" s="1182"/>
      <c r="AE101" s="1182"/>
      <c r="AF101" s="1183"/>
      <c r="AG101" s="113"/>
    </row>
    <row r="102" spans="1:39" ht="30" customHeight="1" thickTop="1" x14ac:dyDescent="0.15">
      <c r="A102" s="160"/>
      <c r="B102" s="155" t="str">
        <f>利用料算定表!B134</f>
        <v>合　　計</v>
      </c>
      <c r="C102" s="156"/>
      <c r="D102" s="156"/>
      <c r="E102" s="156"/>
      <c r="F102" s="157"/>
      <c r="G102" s="117" t="s">
        <v>175</v>
      </c>
      <c r="H102" s="1048" t="str">
        <f>LEFT(利用料算定表!H134,12)&amp;CHAR(10)&amp;"（激甚被災地特例措置適用前）"</f>
        <v>利用料年額（12ヶ月分）
（激甚被災地特例措置適用前）</v>
      </c>
      <c r="I102" s="1049"/>
      <c r="J102" s="1049"/>
      <c r="K102" s="1049"/>
      <c r="L102" s="1049"/>
      <c r="M102" s="1049"/>
      <c r="N102" s="1049"/>
      <c r="O102" s="1049"/>
      <c r="P102" s="1049"/>
      <c r="Q102" s="1049"/>
      <c r="R102" s="1049"/>
      <c r="S102" s="1049"/>
      <c r="T102" s="1049"/>
      <c r="U102" s="1050"/>
      <c r="V102" s="1184">
        <f>利用料算定表!V134</f>
        <v>0</v>
      </c>
      <c r="W102" s="1185"/>
      <c r="X102" s="1185"/>
      <c r="Y102" s="1186"/>
      <c r="Z102" s="910" t="str">
        <f>利用料算定表!Z134</f>
        <v>(d)+(f)+(g)+(h)+(j)+(m)</v>
      </c>
      <c r="AA102" s="910"/>
      <c r="AB102" s="910"/>
      <c r="AC102" s="910"/>
      <c r="AD102" s="910"/>
      <c r="AE102" s="910"/>
      <c r="AF102" s="911"/>
      <c r="AG102" s="113"/>
    </row>
    <row r="103" spans="1:39" x14ac:dyDescent="0.15">
      <c r="A103" s="12"/>
      <c r="B103" s="13"/>
      <c r="C103" s="13"/>
      <c r="D103" s="13"/>
      <c r="E103" s="13"/>
      <c r="F103" s="14"/>
      <c r="G103" s="16"/>
      <c r="H103" s="13"/>
      <c r="I103" s="13"/>
      <c r="J103" s="13"/>
      <c r="K103" s="13"/>
      <c r="L103" s="13"/>
      <c r="M103" s="13"/>
      <c r="N103" s="12"/>
      <c r="O103" s="12"/>
      <c r="P103" s="18"/>
      <c r="Q103" s="18"/>
      <c r="R103" s="18"/>
      <c r="S103" s="12"/>
      <c r="T103" s="12"/>
      <c r="U103" s="12"/>
      <c r="V103" s="5"/>
      <c r="W103" s="5"/>
      <c r="X103" s="5"/>
      <c r="Y103" s="5"/>
      <c r="Z103" s="5"/>
      <c r="AA103" s="5"/>
      <c r="AB103" s="5"/>
      <c r="AC103" s="5"/>
      <c r="AD103" s="5"/>
      <c r="AE103" s="5"/>
      <c r="AF103" s="5"/>
      <c r="AG103" s="113"/>
    </row>
    <row r="104" spans="1:39" ht="13.5" customHeight="1" x14ac:dyDescent="0.15">
      <c r="B104" s="208" t="str">
        <f>利用料算定表!B136</f>
        <v>※件数について</v>
      </c>
      <c r="C104" s="3"/>
      <c r="D104" s="3"/>
    </row>
    <row r="105" spans="1:39" ht="31.5" customHeight="1" x14ac:dyDescent="0.15">
      <c r="B105" s="411" t="str">
        <f>利用料算定表!B137</f>
        <v>・</v>
      </c>
      <c r="C105" s="607" t="str">
        <f>利用料算定表!C137</f>
        <v>利用料の見直しについては、建築確認件数等に応じて３年度毎に行うこととしており、
令和４年度が見直し年度に当たりますが、令和７年度まで見送ることとしました。</v>
      </c>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row>
    <row r="106" spans="1:39" ht="31.5" customHeight="1" x14ac:dyDescent="0.15">
      <c r="B106" s="411" t="str">
        <f>利用料算定表!B138</f>
        <v>・</v>
      </c>
      <c r="C106" s="607" t="str">
        <f>利用料算定表!C138</f>
        <v>従って、上記サブシステムを利用継続する場合、令和４年度から令和６年度までの利用料は、
令和３年度と同額になります。</v>
      </c>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row>
    <row r="107" spans="1:39" ht="31.5" customHeight="1" x14ac:dyDescent="0.15">
      <c r="B107" s="411" t="str">
        <f>利用料算定表!B139</f>
        <v>・</v>
      </c>
      <c r="C107" s="607" t="str">
        <f>利用料算定表!C139</f>
        <v>なお、利用料については「利用開始」又は「見直し」年度の２年度前の建築確認件数、
報告受理件数又は構造計算適合性判定件数に応じた定額と単価によって算定します。</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7"/>
      <c r="AD107" s="607"/>
      <c r="AE107" s="607"/>
      <c r="AF107" s="607"/>
    </row>
    <row r="108" spans="1:39" ht="31.5" customHeight="1" x14ac:dyDescent="0.15">
      <c r="B108" s="411"/>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7"/>
      <c r="AD108" s="607"/>
      <c r="AE108" s="607"/>
      <c r="AF108" s="607"/>
    </row>
    <row r="109" spans="1:39" ht="15" customHeight="1" collapsed="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9" ht="15" customHeight="1" x14ac:dyDescent="0.15">
      <c r="A110" s="3"/>
      <c r="B110" s="3" t="str">
        <f>利用料算定表!B115</f>
        <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9" ht="1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9" ht="15" customHeight="1" x14ac:dyDescent="0.15">
      <c r="B112" s="553" t="s">
        <v>1038</v>
      </c>
      <c r="C112" s="553"/>
      <c r="D112" s="553"/>
      <c r="E112" s="553"/>
      <c r="F112" s="553"/>
      <c r="G112" s="553"/>
      <c r="H112" s="553"/>
      <c r="I112" s="553"/>
      <c r="J112" s="553"/>
      <c r="K112" s="553"/>
      <c r="L112" s="553"/>
      <c r="M112" s="553"/>
      <c r="N112" s="553"/>
      <c r="O112" s="553"/>
      <c r="P112" s="553"/>
      <c r="Q112" s="553"/>
      <c r="R112" s="553"/>
      <c r="S112" s="553"/>
      <c r="T112" s="553"/>
      <c r="U112" s="553"/>
      <c r="V112" s="553"/>
      <c r="W112" s="553"/>
      <c r="X112" s="553"/>
      <c r="Y112" s="553"/>
      <c r="Z112" s="553"/>
      <c r="AA112" s="553"/>
      <c r="AB112" s="553"/>
      <c r="AC112" s="553"/>
      <c r="AD112" s="553"/>
      <c r="AE112" s="553"/>
      <c r="AF112" s="553"/>
      <c r="AG112" s="381"/>
      <c r="AH112" s="377"/>
      <c r="AI112" s="380"/>
      <c r="AJ112" s="378"/>
      <c r="AK112" s="379"/>
      <c r="AL112" s="377"/>
      <c r="AM112" s="381"/>
    </row>
    <row r="113" spans="2:39" ht="15" customHeight="1" x14ac:dyDescent="0.15">
      <c r="B113" s="553"/>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381"/>
      <c r="AH113" s="377"/>
      <c r="AI113" s="380"/>
      <c r="AJ113" s="378"/>
      <c r="AK113" s="379"/>
      <c r="AL113" s="377"/>
      <c r="AM113" s="381"/>
    </row>
    <row r="114" spans="2:39" ht="23.25" customHeight="1" x14ac:dyDescent="0.15">
      <c r="B114" s="942" t="s">
        <v>1021</v>
      </c>
      <c r="C114" s="942"/>
      <c r="D114" s="942"/>
      <c r="E114" s="942"/>
      <c r="F114" s="493">
        <f>利用料算定表!F146</f>
        <v>43191</v>
      </c>
      <c r="G114" s="493"/>
      <c r="H114" s="493"/>
      <c r="I114" s="493"/>
      <c r="J114" s="417" t="s">
        <v>1066</v>
      </c>
      <c r="K114" s="493">
        <f>利用料算定表!K146</f>
        <v>43555</v>
      </c>
      <c r="L114" s="493"/>
      <c r="M114" s="493"/>
      <c r="N114" s="493"/>
      <c r="O114" s="419"/>
      <c r="P114" s="417"/>
      <c r="Q114" s="417"/>
      <c r="R114" s="417"/>
      <c r="S114" s="943">
        <v>12</v>
      </c>
      <c r="T114" s="943"/>
      <c r="U114" s="943"/>
      <c r="V114" s="943"/>
      <c r="W114" s="943"/>
      <c r="X114" s="943"/>
      <c r="Y114" s="943"/>
      <c r="AG114" s="1" t="s">
        <v>1063</v>
      </c>
      <c r="AH114" s="392"/>
      <c r="AI114" s="380"/>
      <c r="AJ114" s="376"/>
      <c r="AK114" s="379"/>
      <c r="AL114" s="377"/>
      <c r="AM114" s="381"/>
    </row>
    <row r="115" spans="2:39" ht="23.25" customHeight="1" x14ac:dyDescent="0.15">
      <c r="B115" s="939" t="s">
        <v>1033</v>
      </c>
      <c r="C115" s="939"/>
      <c r="D115" s="939"/>
      <c r="E115" s="939"/>
      <c r="F115" s="939"/>
      <c r="G115" s="939"/>
      <c r="H115" s="939"/>
      <c r="I115" s="939"/>
      <c r="J115" s="939"/>
      <c r="K115" s="939"/>
      <c r="L115" s="939"/>
      <c r="M115" s="939"/>
      <c r="N115" s="940">
        <f>O66</f>
        <v>0</v>
      </c>
      <c r="O115" s="940"/>
      <c r="P115" s="940"/>
      <c r="Q115" s="940"/>
      <c r="R115" s="940"/>
      <c r="S115" s="941" t="s">
        <v>1047</v>
      </c>
      <c r="T115" s="941"/>
      <c r="U115" s="941"/>
      <c r="V115" s="941"/>
      <c r="W115" s="941"/>
      <c r="X115" s="941"/>
      <c r="Y115" s="941"/>
      <c r="Z115" s="941"/>
      <c r="AA115" s="941"/>
      <c r="AB115" s="941"/>
      <c r="AC115" s="941"/>
      <c r="AD115" s="941"/>
      <c r="AE115" s="941"/>
      <c r="AF115" s="941"/>
      <c r="AG115" s="1" t="s">
        <v>1064</v>
      </c>
      <c r="AH115" s="392"/>
      <c r="AI115" s="380"/>
      <c r="AJ115" s="376"/>
      <c r="AK115" s="379"/>
      <c r="AL115" s="377"/>
      <c r="AM115" s="381"/>
    </row>
    <row r="116" spans="2:39" ht="23.25" hidden="1" customHeight="1" outlineLevel="1" x14ac:dyDescent="0.15">
      <c r="B116" s="1279" t="s">
        <v>1028</v>
      </c>
      <c r="C116" s="1280"/>
      <c r="D116" s="1280"/>
      <c r="E116" s="1280"/>
      <c r="F116" s="1280"/>
      <c r="G116" s="1280"/>
      <c r="H116" s="1280"/>
      <c r="I116" s="1280"/>
      <c r="J116" s="1280"/>
      <c r="K116" s="1280"/>
      <c r="L116" s="1280"/>
      <c r="M116" s="1281"/>
      <c r="N116" s="1276"/>
      <c r="O116" s="1277"/>
      <c r="P116" s="1277"/>
      <c r="Q116" s="1277"/>
      <c r="R116" s="1278"/>
      <c r="S116" s="1273" t="str">
        <f>利用料算定表!S148</f>
        <v>税抜金額 12か月分×12/12　１円未満切捨</v>
      </c>
      <c r="T116" s="1274"/>
      <c r="U116" s="1274"/>
      <c r="V116" s="1274"/>
      <c r="W116" s="1274"/>
      <c r="X116" s="1274"/>
      <c r="Y116" s="1274"/>
      <c r="Z116" s="1274"/>
      <c r="AA116" s="1274"/>
      <c r="AB116" s="1274"/>
      <c r="AC116" s="1274"/>
      <c r="AD116" s="1274"/>
      <c r="AE116" s="1274"/>
      <c r="AF116" s="1275"/>
      <c r="AG116" s="381"/>
      <c r="AH116" s="392"/>
      <c r="AI116" s="380"/>
      <c r="AJ116" s="376"/>
      <c r="AK116" s="379"/>
      <c r="AL116" s="377"/>
      <c r="AM116" s="381"/>
    </row>
    <row r="117" spans="2:39" ht="23.25" customHeight="1" collapsed="1" x14ac:dyDescent="0.15">
      <c r="B117" s="939" t="s">
        <v>1029</v>
      </c>
      <c r="C117" s="939"/>
      <c r="D117" s="939"/>
      <c r="E117" s="939"/>
      <c r="F117" s="939"/>
      <c r="G117" s="939"/>
      <c r="H117" s="939"/>
      <c r="I117" s="939"/>
      <c r="J117" s="939"/>
      <c r="K117" s="939"/>
      <c r="L117" s="939"/>
      <c r="M117" s="939"/>
      <c r="N117" s="940">
        <f>INT(N115/S114)</f>
        <v>0</v>
      </c>
      <c r="O117" s="940"/>
      <c r="P117" s="940"/>
      <c r="Q117" s="940"/>
      <c r="R117" s="940"/>
      <c r="S117" s="941" t="str">
        <f>利用料算定表!S149</f>
        <v>税抜金額 １円未満は切捨、初回支払月で調整</v>
      </c>
      <c r="T117" s="941"/>
      <c r="U117" s="941"/>
      <c r="V117" s="941"/>
      <c r="W117" s="941"/>
      <c r="X117" s="941"/>
      <c r="Y117" s="941"/>
      <c r="Z117" s="941"/>
      <c r="AA117" s="941"/>
      <c r="AB117" s="941"/>
      <c r="AC117" s="941"/>
      <c r="AD117" s="941"/>
      <c r="AE117" s="941"/>
      <c r="AF117" s="941"/>
      <c r="AG117" s="381"/>
      <c r="AH117" s="392"/>
      <c r="AI117" s="380"/>
      <c r="AJ117" s="376"/>
      <c r="AK117" s="379"/>
      <c r="AL117" s="377"/>
      <c r="AM117" s="381"/>
    </row>
    <row r="118" spans="2:39" ht="23.25" customHeight="1" x14ac:dyDescent="0.15">
      <c r="B118" s="2"/>
      <c r="C118" s="2"/>
      <c r="D118" s="2"/>
      <c r="E118" s="2"/>
      <c r="F118" s="398"/>
      <c r="G118" s="398"/>
      <c r="H118" s="398"/>
      <c r="I118" s="398"/>
      <c r="J118" s="398"/>
      <c r="K118" s="398"/>
      <c r="L118" s="398"/>
      <c r="M118" s="398"/>
      <c r="N118" s="398"/>
      <c r="O118" s="398"/>
      <c r="P118" s="398"/>
      <c r="Q118" s="398"/>
      <c r="R118" s="398"/>
      <c r="S118" s="399"/>
      <c r="T118" s="399"/>
      <c r="U118" s="399"/>
      <c r="V118" s="399"/>
      <c r="W118" s="399"/>
      <c r="X118" s="399"/>
      <c r="Y118" s="399"/>
      <c r="AG118" s="381"/>
      <c r="AH118" s="392"/>
      <c r="AI118" s="380"/>
      <c r="AJ118" s="376"/>
      <c r="AK118" s="379"/>
      <c r="AL118" s="377"/>
      <c r="AM118" s="381"/>
    </row>
    <row r="119" spans="2:39" x14ac:dyDescent="0.15">
      <c r="B119" s="400" t="s">
        <v>1030</v>
      </c>
      <c r="C119" s="2"/>
      <c r="D119" s="2"/>
      <c r="E119" s="2"/>
      <c r="F119" s="396"/>
      <c r="G119" s="396"/>
      <c r="H119" s="396"/>
      <c r="I119" s="396"/>
      <c r="J119" s="396"/>
      <c r="K119" s="396"/>
      <c r="L119" s="396"/>
      <c r="M119" s="396"/>
      <c r="N119" s="396"/>
      <c r="O119" s="396"/>
      <c r="P119" s="396"/>
      <c r="Q119" s="396"/>
      <c r="R119" s="396"/>
      <c r="S119" s="397"/>
      <c r="T119" s="397"/>
      <c r="U119" s="397"/>
      <c r="V119" s="397"/>
      <c r="W119" s="397"/>
      <c r="X119" s="397"/>
      <c r="Y119" s="397"/>
      <c r="AG119" s="381"/>
      <c r="AH119" s="392"/>
      <c r="AI119" s="380"/>
      <c r="AJ119" s="376"/>
      <c r="AK119" s="379"/>
      <c r="AL119" s="377"/>
      <c r="AM119" s="381"/>
    </row>
    <row r="120" spans="2:39" ht="30" customHeight="1" x14ac:dyDescent="0.15">
      <c r="B120" s="1066"/>
      <c r="C120" s="1067"/>
      <c r="D120" s="1068"/>
      <c r="E120" s="1069" t="s">
        <v>1022</v>
      </c>
      <c r="F120" s="1070"/>
      <c r="G120" s="1070"/>
      <c r="H120" s="1070"/>
      <c r="I120" s="1070"/>
      <c r="J120" s="1069" t="s">
        <v>1024</v>
      </c>
      <c r="K120" s="1070"/>
      <c r="L120" s="1070"/>
      <c r="M120" s="1071"/>
      <c r="N120" s="1069" t="s">
        <v>1023</v>
      </c>
      <c r="O120" s="1070"/>
      <c r="P120" s="1070"/>
      <c r="Q120" s="1070"/>
      <c r="R120" s="1070"/>
      <c r="S120" s="1072" t="s">
        <v>1026</v>
      </c>
      <c r="T120" s="1073"/>
      <c r="U120" s="1073"/>
      <c r="V120" s="1073"/>
      <c r="W120" s="1073"/>
      <c r="X120" s="1073"/>
      <c r="Y120" s="1073"/>
      <c r="Z120" s="1073"/>
      <c r="AA120" s="1073"/>
      <c r="AB120" s="1073"/>
      <c r="AC120" s="1073"/>
      <c r="AD120" s="1073"/>
      <c r="AE120" s="1073"/>
      <c r="AF120" s="1074"/>
      <c r="AG120" s="381"/>
      <c r="AH120" s="377"/>
      <c r="AI120" s="380"/>
      <c r="AJ120" s="394"/>
      <c r="AK120" s="395"/>
      <c r="AL120" s="377"/>
      <c r="AM120" s="381"/>
    </row>
    <row r="121" spans="2:39" ht="23.25" customHeight="1" x14ac:dyDescent="0.15">
      <c r="B121" s="1204">
        <v>4</v>
      </c>
      <c r="C121" s="1205"/>
      <c r="D121" s="1206"/>
      <c r="E121" s="1207">
        <f>E133-SUM(E122:I132)</f>
        <v>0</v>
      </c>
      <c r="F121" s="1208"/>
      <c r="G121" s="1208"/>
      <c r="H121" s="1208"/>
      <c r="I121" s="1208"/>
      <c r="J121" s="1207">
        <f>$J$133-SUM(J122:M132)</f>
        <v>0</v>
      </c>
      <c r="K121" s="1208"/>
      <c r="L121" s="1208"/>
      <c r="M121" s="1209"/>
      <c r="N121" s="1207">
        <f>SUM(E121:M121)</f>
        <v>0</v>
      </c>
      <c r="O121" s="1208"/>
      <c r="P121" s="1208"/>
      <c r="Q121" s="1208"/>
      <c r="R121" s="1208"/>
      <c r="S121" s="925" t="str">
        <f>IF(E121&lt;&gt;E122,"利用料調整月（利用料月額合計と整合のため）","") &amp; IF(J121&lt;&gt;J122,"
消費税調整月（消費税合計と整合のため）","")</f>
        <v/>
      </c>
      <c r="T121" s="926"/>
      <c r="U121" s="926"/>
      <c r="V121" s="926"/>
      <c r="W121" s="926"/>
      <c r="X121" s="926"/>
      <c r="Y121" s="926"/>
      <c r="Z121" s="926"/>
      <c r="AA121" s="926"/>
      <c r="AB121" s="926"/>
      <c r="AC121" s="926"/>
      <c r="AD121" s="926"/>
      <c r="AE121" s="926"/>
      <c r="AF121" s="927"/>
      <c r="AG121" s="381"/>
      <c r="AH121" s="377"/>
      <c r="AI121" s="1200">
        <f>利用料算定表!Z59</f>
        <v>4</v>
      </c>
      <c r="AJ121" s="1200"/>
      <c r="AK121" s="1200"/>
      <c r="AL121" s="377"/>
      <c r="AM121" s="381"/>
    </row>
    <row r="122" spans="2:39" ht="23.25" customHeight="1" x14ac:dyDescent="0.15">
      <c r="B122" s="1187">
        <v>5</v>
      </c>
      <c r="C122" s="1188"/>
      <c r="D122" s="1189"/>
      <c r="E122" s="1201">
        <f t="shared" ref="E122:E132" si="0">$N$117</f>
        <v>0</v>
      </c>
      <c r="F122" s="1202"/>
      <c r="G122" s="1202"/>
      <c r="H122" s="1202"/>
      <c r="I122" s="1203"/>
      <c r="J122" s="1201">
        <f>ROUND(E122*利用料算定表!$Z$62,0)</f>
        <v>0</v>
      </c>
      <c r="K122" s="1202"/>
      <c r="L122" s="1202"/>
      <c r="M122" s="1203"/>
      <c r="N122" s="1201">
        <f t="shared" ref="N122:N133" si="1">SUM(E122:M122)</f>
        <v>0</v>
      </c>
      <c r="O122" s="1202"/>
      <c r="P122" s="1202"/>
      <c r="Q122" s="1202"/>
      <c r="R122" s="1202"/>
      <c r="S122" s="550"/>
      <c r="T122" s="551"/>
      <c r="U122" s="551"/>
      <c r="V122" s="551"/>
      <c r="W122" s="551"/>
      <c r="X122" s="551"/>
      <c r="Y122" s="551"/>
      <c r="Z122" s="551"/>
      <c r="AA122" s="551"/>
      <c r="AB122" s="551"/>
      <c r="AC122" s="551"/>
      <c r="AD122" s="551"/>
      <c r="AE122" s="551"/>
      <c r="AF122" s="552"/>
      <c r="AG122" s="381"/>
      <c r="AH122" s="377"/>
      <c r="AI122" s="380"/>
      <c r="AJ122" s="394"/>
      <c r="AK122" s="395"/>
      <c r="AL122" s="377"/>
      <c r="AM122" s="381"/>
    </row>
    <row r="123" spans="2:39" ht="23.25" customHeight="1" x14ac:dyDescent="0.15">
      <c r="B123" s="1187">
        <v>6</v>
      </c>
      <c r="C123" s="1188"/>
      <c r="D123" s="1189"/>
      <c r="E123" s="1201">
        <f t="shared" si="0"/>
        <v>0</v>
      </c>
      <c r="F123" s="1202"/>
      <c r="G123" s="1202"/>
      <c r="H123" s="1202"/>
      <c r="I123" s="1203"/>
      <c r="J123" s="1201">
        <f>ROUND(E123*利用料算定表!$Z$62,0)</f>
        <v>0</v>
      </c>
      <c r="K123" s="1202"/>
      <c r="L123" s="1202"/>
      <c r="M123" s="1203"/>
      <c r="N123" s="1201">
        <f t="shared" si="1"/>
        <v>0</v>
      </c>
      <c r="O123" s="1202"/>
      <c r="P123" s="1202"/>
      <c r="Q123" s="1202"/>
      <c r="R123" s="1202"/>
      <c r="S123" s="550"/>
      <c r="T123" s="551"/>
      <c r="U123" s="551"/>
      <c r="V123" s="551"/>
      <c r="W123" s="551"/>
      <c r="X123" s="551"/>
      <c r="Y123" s="551"/>
      <c r="Z123" s="551"/>
      <c r="AA123" s="551"/>
      <c r="AB123" s="551"/>
      <c r="AC123" s="551"/>
      <c r="AD123" s="551"/>
      <c r="AE123" s="551"/>
      <c r="AF123" s="552"/>
      <c r="AG123" s="381"/>
      <c r="AH123" s="377"/>
      <c r="AI123" s="380"/>
      <c r="AJ123" s="394"/>
      <c r="AK123" s="395"/>
      <c r="AL123" s="377"/>
      <c r="AM123" s="381"/>
    </row>
    <row r="124" spans="2:39" ht="23.25" customHeight="1" x14ac:dyDescent="0.15">
      <c r="B124" s="1187">
        <v>7</v>
      </c>
      <c r="C124" s="1188"/>
      <c r="D124" s="1189"/>
      <c r="E124" s="1201">
        <f t="shared" si="0"/>
        <v>0</v>
      </c>
      <c r="F124" s="1202"/>
      <c r="G124" s="1202"/>
      <c r="H124" s="1202"/>
      <c r="I124" s="1203"/>
      <c r="J124" s="1201">
        <f>ROUND(E124*利用料算定表!$Z$62,0)</f>
        <v>0</v>
      </c>
      <c r="K124" s="1202"/>
      <c r="L124" s="1202"/>
      <c r="M124" s="1203"/>
      <c r="N124" s="1201">
        <f t="shared" si="1"/>
        <v>0</v>
      </c>
      <c r="O124" s="1202"/>
      <c r="P124" s="1202"/>
      <c r="Q124" s="1202"/>
      <c r="R124" s="1202"/>
      <c r="S124" s="550"/>
      <c r="T124" s="551"/>
      <c r="U124" s="551"/>
      <c r="V124" s="551"/>
      <c r="W124" s="551"/>
      <c r="X124" s="551"/>
      <c r="Y124" s="551"/>
      <c r="Z124" s="551"/>
      <c r="AA124" s="551"/>
      <c r="AB124" s="551"/>
      <c r="AC124" s="551"/>
      <c r="AD124" s="551"/>
      <c r="AE124" s="551"/>
      <c r="AF124" s="552"/>
      <c r="AG124" s="381"/>
      <c r="AH124" s="377"/>
      <c r="AI124" s="380"/>
      <c r="AJ124" s="394"/>
      <c r="AK124" s="395"/>
      <c r="AL124" s="377"/>
      <c r="AM124" s="381"/>
    </row>
    <row r="125" spans="2:39" ht="23.25" customHeight="1" x14ac:dyDescent="0.15">
      <c r="B125" s="1187">
        <v>8</v>
      </c>
      <c r="C125" s="1188"/>
      <c r="D125" s="1189"/>
      <c r="E125" s="1201">
        <f t="shared" si="0"/>
        <v>0</v>
      </c>
      <c r="F125" s="1202"/>
      <c r="G125" s="1202"/>
      <c r="H125" s="1202"/>
      <c r="I125" s="1203"/>
      <c r="J125" s="1201">
        <f>ROUND(E125*利用料算定表!$Z$62,0)</f>
        <v>0</v>
      </c>
      <c r="K125" s="1202"/>
      <c r="L125" s="1202"/>
      <c r="M125" s="1203"/>
      <c r="N125" s="1201">
        <f t="shared" si="1"/>
        <v>0</v>
      </c>
      <c r="O125" s="1202"/>
      <c r="P125" s="1202"/>
      <c r="Q125" s="1202"/>
      <c r="R125" s="1202"/>
      <c r="S125" s="550"/>
      <c r="T125" s="551"/>
      <c r="U125" s="551"/>
      <c r="V125" s="551"/>
      <c r="W125" s="551"/>
      <c r="X125" s="551"/>
      <c r="Y125" s="551"/>
      <c r="Z125" s="551"/>
      <c r="AA125" s="551"/>
      <c r="AB125" s="551"/>
      <c r="AC125" s="551"/>
      <c r="AD125" s="551"/>
      <c r="AE125" s="551"/>
      <c r="AF125" s="552"/>
      <c r="AG125" s="381"/>
      <c r="AH125" s="377"/>
      <c r="AI125" s="380"/>
      <c r="AJ125" s="394"/>
      <c r="AK125" s="395"/>
      <c r="AL125" s="377"/>
      <c r="AM125" s="381"/>
    </row>
    <row r="126" spans="2:39" ht="23.25" customHeight="1" x14ac:dyDescent="0.15">
      <c r="B126" s="1187">
        <v>9</v>
      </c>
      <c r="C126" s="1188"/>
      <c r="D126" s="1189"/>
      <c r="E126" s="1201">
        <f t="shared" si="0"/>
        <v>0</v>
      </c>
      <c r="F126" s="1202"/>
      <c r="G126" s="1202"/>
      <c r="H126" s="1202"/>
      <c r="I126" s="1203"/>
      <c r="J126" s="1201">
        <f>ROUND(E126*利用料算定表!$Z$62,0)</f>
        <v>0</v>
      </c>
      <c r="K126" s="1202"/>
      <c r="L126" s="1202"/>
      <c r="M126" s="1203"/>
      <c r="N126" s="1201">
        <f t="shared" si="1"/>
        <v>0</v>
      </c>
      <c r="O126" s="1202"/>
      <c r="P126" s="1202"/>
      <c r="Q126" s="1202"/>
      <c r="R126" s="1202"/>
      <c r="S126" s="550"/>
      <c r="T126" s="551"/>
      <c r="U126" s="551"/>
      <c r="V126" s="551"/>
      <c r="W126" s="551"/>
      <c r="X126" s="551"/>
      <c r="Y126" s="551"/>
      <c r="Z126" s="551"/>
      <c r="AA126" s="551"/>
      <c r="AB126" s="551"/>
      <c r="AC126" s="551"/>
      <c r="AD126" s="551"/>
      <c r="AE126" s="551"/>
      <c r="AF126" s="552"/>
      <c r="AG126" s="381"/>
      <c r="AH126" s="377"/>
      <c r="AI126" s="380"/>
      <c r="AJ126" s="394"/>
      <c r="AK126" s="395"/>
      <c r="AL126" s="377"/>
      <c r="AM126" s="381"/>
    </row>
    <row r="127" spans="2:39" ht="23.25" customHeight="1" x14ac:dyDescent="0.15">
      <c r="B127" s="1187">
        <v>10</v>
      </c>
      <c r="C127" s="1188"/>
      <c r="D127" s="1189"/>
      <c r="E127" s="1201">
        <f t="shared" si="0"/>
        <v>0</v>
      </c>
      <c r="F127" s="1202"/>
      <c r="G127" s="1202"/>
      <c r="H127" s="1202"/>
      <c r="I127" s="1203"/>
      <c r="J127" s="1201">
        <f>ROUND(E127*利用料算定表!$Z$62,0)</f>
        <v>0</v>
      </c>
      <c r="K127" s="1202"/>
      <c r="L127" s="1202"/>
      <c r="M127" s="1203"/>
      <c r="N127" s="1201">
        <f t="shared" si="1"/>
        <v>0</v>
      </c>
      <c r="O127" s="1202"/>
      <c r="P127" s="1202"/>
      <c r="Q127" s="1202"/>
      <c r="R127" s="1202"/>
      <c r="S127" s="550"/>
      <c r="T127" s="551"/>
      <c r="U127" s="551"/>
      <c r="V127" s="551"/>
      <c r="W127" s="551"/>
      <c r="X127" s="551"/>
      <c r="Y127" s="551"/>
      <c r="Z127" s="551"/>
      <c r="AA127" s="551"/>
      <c r="AB127" s="551"/>
      <c r="AC127" s="551"/>
      <c r="AD127" s="551"/>
      <c r="AE127" s="551"/>
      <c r="AF127" s="552"/>
      <c r="AG127" s="381"/>
      <c r="AH127" s="377"/>
      <c r="AI127" s="380"/>
      <c r="AJ127" s="393"/>
      <c r="AK127" s="379"/>
      <c r="AL127" s="377"/>
      <c r="AM127" s="381"/>
    </row>
    <row r="128" spans="2:39" ht="23.25" customHeight="1" x14ac:dyDescent="0.15">
      <c r="B128" s="1187">
        <v>11</v>
      </c>
      <c r="C128" s="1188"/>
      <c r="D128" s="1189"/>
      <c r="E128" s="1201">
        <f t="shared" si="0"/>
        <v>0</v>
      </c>
      <c r="F128" s="1202"/>
      <c r="G128" s="1202"/>
      <c r="H128" s="1202"/>
      <c r="I128" s="1203"/>
      <c r="J128" s="1201">
        <f>ROUND(E128*利用料算定表!$Z$62,0)</f>
        <v>0</v>
      </c>
      <c r="K128" s="1202"/>
      <c r="L128" s="1202"/>
      <c r="M128" s="1203"/>
      <c r="N128" s="1201">
        <f t="shared" si="1"/>
        <v>0</v>
      </c>
      <c r="O128" s="1202"/>
      <c r="P128" s="1202"/>
      <c r="Q128" s="1202"/>
      <c r="R128" s="1202"/>
      <c r="S128" s="550"/>
      <c r="T128" s="551"/>
      <c r="U128" s="551"/>
      <c r="V128" s="551"/>
      <c r="W128" s="551"/>
      <c r="X128" s="551"/>
      <c r="Y128" s="551"/>
      <c r="Z128" s="551"/>
      <c r="AA128" s="551"/>
      <c r="AB128" s="551"/>
      <c r="AC128" s="551"/>
      <c r="AD128" s="551"/>
      <c r="AE128" s="551"/>
      <c r="AF128" s="552"/>
      <c r="AG128" s="381"/>
      <c r="AH128" s="377"/>
      <c r="AI128" s="380"/>
      <c r="AJ128" s="378"/>
      <c r="AK128" s="379"/>
      <c r="AL128" s="377"/>
      <c r="AM128" s="381"/>
    </row>
    <row r="129" spans="2:39" ht="23.25" customHeight="1" x14ac:dyDescent="0.15">
      <c r="B129" s="1187">
        <v>12</v>
      </c>
      <c r="C129" s="1188"/>
      <c r="D129" s="1189"/>
      <c r="E129" s="1201">
        <f t="shared" si="0"/>
        <v>0</v>
      </c>
      <c r="F129" s="1202"/>
      <c r="G129" s="1202"/>
      <c r="H129" s="1202"/>
      <c r="I129" s="1203"/>
      <c r="J129" s="1201">
        <f>ROUND(E129*利用料算定表!$Z$62,0)</f>
        <v>0</v>
      </c>
      <c r="K129" s="1202"/>
      <c r="L129" s="1202"/>
      <c r="M129" s="1203"/>
      <c r="N129" s="1201">
        <f t="shared" si="1"/>
        <v>0</v>
      </c>
      <c r="O129" s="1202"/>
      <c r="P129" s="1202"/>
      <c r="Q129" s="1202"/>
      <c r="R129" s="1202"/>
      <c r="S129" s="550"/>
      <c r="T129" s="551"/>
      <c r="U129" s="551"/>
      <c r="V129" s="551"/>
      <c r="W129" s="551"/>
      <c r="X129" s="551"/>
      <c r="Y129" s="551"/>
      <c r="Z129" s="551"/>
      <c r="AA129" s="551"/>
      <c r="AB129" s="551"/>
      <c r="AC129" s="551"/>
      <c r="AD129" s="551"/>
      <c r="AE129" s="551"/>
      <c r="AF129" s="552"/>
      <c r="AG129" s="381"/>
      <c r="AH129" s="377"/>
      <c r="AI129" s="380"/>
      <c r="AJ129" s="378"/>
      <c r="AK129" s="379"/>
      <c r="AL129" s="377"/>
      <c r="AM129" s="381"/>
    </row>
    <row r="130" spans="2:39" ht="23.25" customHeight="1" x14ac:dyDescent="0.15">
      <c r="B130" s="1187">
        <v>1</v>
      </c>
      <c r="C130" s="1188"/>
      <c r="D130" s="1189"/>
      <c r="E130" s="1201">
        <f t="shared" si="0"/>
        <v>0</v>
      </c>
      <c r="F130" s="1202"/>
      <c r="G130" s="1202"/>
      <c r="H130" s="1202"/>
      <c r="I130" s="1203"/>
      <c r="J130" s="1201">
        <f>ROUND(E130*利用料算定表!$Z$62,0)</f>
        <v>0</v>
      </c>
      <c r="K130" s="1202"/>
      <c r="L130" s="1202"/>
      <c r="M130" s="1203"/>
      <c r="N130" s="1201">
        <f t="shared" si="1"/>
        <v>0</v>
      </c>
      <c r="O130" s="1202"/>
      <c r="P130" s="1202"/>
      <c r="Q130" s="1202"/>
      <c r="R130" s="1202"/>
      <c r="S130" s="550"/>
      <c r="T130" s="551"/>
      <c r="U130" s="551"/>
      <c r="V130" s="551"/>
      <c r="W130" s="551"/>
      <c r="X130" s="551"/>
      <c r="Y130" s="551"/>
      <c r="Z130" s="551"/>
      <c r="AA130" s="551"/>
      <c r="AB130" s="551"/>
      <c r="AC130" s="551"/>
      <c r="AD130" s="551"/>
      <c r="AE130" s="551"/>
      <c r="AF130" s="552"/>
      <c r="AG130" s="381"/>
      <c r="AH130" s="377"/>
      <c r="AI130" s="380"/>
      <c r="AJ130" s="378"/>
      <c r="AK130" s="379"/>
      <c r="AL130" s="377"/>
      <c r="AM130" s="381"/>
    </row>
    <row r="131" spans="2:39" ht="23.25" customHeight="1" x14ac:dyDescent="0.15">
      <c r="B131" s="1187">
        <v>2</v>
      </c>
      <c r="C131" s="1188"/>
      <c r="D131" s="1189"/>
      <c r="E131" s="1201">
        <f t="shared" si="0"/>
        <v>0</v>
      </c>
      <c r="F131" s="1202"/>
      <c r="G131" s="1202"/>
      <c r="H131" s="1202"/>
      <c r="I131" s="1203"/>
      <c r="J131" s="1201">
        <f>ROUND(E131*利用料算定表!$Z$62,0)</f>
        <v>0</v>
      </c>
      <c r="K131" s="1202"/>
      <c r="L131" s="1202"/>
      <c r="M131" s="1203"/>
      <c r="N131" s="1201">
        <f t="shared" si="1"/>
        <v>0</v>
      </c>
      <c r="O131" s="1202"/>
      <c r="P131" s="1202"/>
      <c r="Q131" s="1202"/>
      <c r="R131" s="1202"/>
      <c r="S131" s="550"/>
      <c r="T131" s="551"/>
      <c r="U131" s="551"/>
      <c r="V131" s="551"/>
      <c r="W131" s="551"/>
      <c r="X131" s="551"/>
      <c r="Y131" s="551"/>
      <c r="Z131" s="551"/>
      <c r="AA131" s="551"/>
      <c r="AB131" s="551"/>
      <c r="AC131" s="551"/>
      <c r="AD131" s="551"/>
      <c r="AE131" s="551"/>
      <c r="AF131" s="552"/>
      <c r="AG131" s="381"/>
      <c r="AH131" s="377"/>
      <c r="AI131" s="380"/>
      <c r="AJ131" s="378"/>
      <c r="AK131" s="379"/>
      <c r="AL131" s="377"/>
      <c r="AM131" s="381"/>
    </row>
    <row r="132" spans="2:39" ht="23.25" customHeight="1" thickBot="1" x14ac:dyDescent="0.2">
      <c r="B132" s="1187">
        <v>3</v>
      </c>
      <c r="C132" s="1188"/>
      <c r="D132" s="1189"/>
      <c r="E132" s="1190">
        <f t="shared" si="0"/>
        <v>0</v>
      </c>
      <c r="F132" s="1191"/>
      <c r="G132" s="1191"/>
      <c r="H132" s="1191"/>
      <c r="I132" s="1191"/>
      <c r="J132" s="1190">
        <f>ROUND(E132*利用料算定表!$Z$62,0)</f>
        <v>0</v>
      </c>
      <c r="K132" s="1191"/>
      <c r="L132" s="1191"/>
      <c r="M132" s="1272"/>
      <c r="N132" s="1190">
        <f t="shared" si="1"/>
        <v>0</v>
      </c>
      <c r="O132" s="1191"/>
      <c r="P132" s="1191"/>
      <c r="Q132" s="1191"/>
      <c r="R132" s="1191"/>
      <c r="S132" s="931"/>
      <c r="T132" s="932"/>
      <c r="U132" s="932"/>
      <c r="V132" s="932"/>
      <c r="W132" s="932"/>
      <c r="X132" s="932"/>
      <c r="Y132" s="932"/>
      <c r="Z132" s="932"/>
      <c r="AA132" s="932"/>
      <c r="AB132" s="932"/>
      <c r="AC132" s="932"/>
      <c r="AD132" s="932"/>
      <c r="AE132" s="932"/>
      <c r="AF132" s="933"/>
      <c r="AG132" s="381"/>
      <c r="AH132" s="377"/>
      <c r="AI132" s="380"/>
      <c r="AJ132" s="378"/>
      <c r="AK132" s="379"/>
      <c r="AL132" s="377"/>
      <c r="AM132" s="381"/>
    </row>
    <row r="133" spans="2:39" ht="23.25" customHeight="1" thickTop="1" x14ac:dyDescent="0.15">
      <c r="B133" s="1192" t="s">
        <v>1025</v>
      </c>
      <c r="C133" s="1193"/>
      <c r="D133" s="1194"/>
      <c r="E133" s="1195">
        <f>$N$115</f>
        <v>0</v>
      </c>
      <c r="F133" s="1196"/>
      <c r="G133" s="1196"/>
      <c r="H133" s="1196"/>
      <c r="I133" s="1196"/>
      <c r="J133" s="1197">
        <f>ROUND(E133*利用料算定表!$Z$62,0)</f>
        <v>0</v>
      </c>
      <c r="K133" s="1198"/>
      <c r="L133" s="1198"/>
      <c r="M133" s="1199"/>
      <c r="N133" s="1197">
        <f t="shared" si="1"/>
        <v>0</v>
      </c>
      <c r="O133" s="1198"/>
      <c r="P133" s="1198"/>
      <c r="Q133" s="1198"/>
      <c r="R133" s="1198"/>
      <c r="S133" s="922" t="str">
        <f>利用料算定表!S165</f>
        <v>消費税の１円未満は四捨五入</v>
      </c>
      <c r="T133" s="923"/>
      <c r="U133" s="923"/>
      <c r="V133" s="923"/>
      <c r="W133" s="923"/>
      <c r="X133" s="923"/>
      <c r="Y133" s="923"/>
      <c r="Z133" s="923"/>
      <c r="AA133" s="923"/>
      <c r="AB133" s="923"/>
      <c r="AC133" s="923"/>
      <c r="AD133" s="923"/>
      <c r="AE133" s="923"/>
      <c r="AF133" s="924"/>
      <c r="AG133" s="381"/>
      <c r="AH133" s="377"/>
      <c r="AI133" s="380"/>
      <c r="AJ133" s="378"/>
      <c r="AK133" s="379"/>
      <c r="AL133" s="377"/>
      <c r="AM133" s="381"/>
    </row>
    <row r="134" spans="2:39" ht="13.5" customHeight="1" x14ac:dyDescent="0.15"/>
    <row r="135" spans="2:39" ht="13.5" customHeight="1" x14ac:dyDescent="0.15"/>
    <row r="136" spans="2:39" ht="13.5" customHeight="1" x14ac:dyDescent="0.15"/>
    <row r="137" spans="2:39" ht="13.5" customHeight="1" x14ac:dyDescent="0.15"/>
    <row r="138" spans="2:39" ht="13.5" customHeight="1" x14ac:dyDescent="0.15"/>
    <row r="139" spans="2:39" ht="13.5" customHeight="1" x14ac:dyDescent="0.15"/>
    <row r="140" spans="2:39" ht="13.5" customHeight="1" x14ac:dyDescent="0.15"/>
  </sheetData>
  <mergeCells count="264">
    <mergeCell ref="F114:I114"/>
    <mergeCell ref="K114:N114"/>
    <mergeCell ref="B128:D128"/>
    <mergeCell ref="E128:I128"/>
    <mergeCell ref="J128:M128"/>
    <mergeCell ref="B129:D129"/>
    <mergeCell ref="S116:AF116"/>
    <mergeCell ref="N116:R116"/>
    <mergeCell ref="B116:M116"/>
    <mergeCell ref="B117:M117"/>
    <mergeCell ref="N117:R117"/>
    <mergeCell ref="S117:AF117"/>
    <mergeCell ref="B120:D120"/>
    <mergeCell ref="E120:I120"/>
    <mergeCell ref="J120:M120"/>
    <mergeCell ref="N120:R120"/>
    <mergeCell ref="S120:AF120"/>
    <mergeCell ref="E124:I124"/>
    <mergeCell ref="J124:M124"/>
    <mergeCell ref="N124:R124"/>
    <mergeCell ref="S124:AF124"/>
    <mergeCell ref="B124:D124"/>
    <mergeCell ref="B125:D125"/>
    <mergeCell ref="B126:D126"/>
    <mergeCell ref="S131:AF131"/>
    <mergeCell ref="E132:I132"/>
    <mergeCell ref="J132:M132"/>
    <mergeCell ref="E126:I126"/>
    <mergeCell ref="J126:M126"/>
    <mergeCell ref="N126:R126"/>
    <mergeCell ref="S126:AF126"/>
    <mergeCell ref="E127:I127"/>
    <mergeCell ref="J127:M127"/>
    <mergeCell ref="N127:R127"/>
    <mergeCell ref="S127:AF127"/>
    <mergeCell ref="N128:R128"/>
    <mergeCell ref="S128:AF128"/>
    <mergeCell ref="E129:I129"/>
    <mergeCell ref="J129:M129"/>
    <mergeCell ref="N129:R129"/>
    <mergeCell ref="B112:AF113"/>
    <mergeCell ref="B114:E114"/>
    <mergeCell ref="S114:Y114"/>
    <mergeCell ref="B115:M115"/>
    <mergeCell ref="N115:R115"/>
    <mergeCell ref="S115:AF115"/>
    <mergeCell ref="B40:N41"/>
    <mergeCell ref="O40:U41"/>
    <mergeCell ref="V40:AA41"/>
    <mergeCell ref="AB40:AF41"/>
    <mergeCell ref="B44:N44"/>
    <mergeCell ref="O44:U44"/>
    <mergeCell ref="V44:AF44"/>
    <mergeCell ref="B51:B52"/>
    <mergeCell ref="C51:N52"/>
    <mergeCell ref="O51:U52"/>
    <mergeCell ref="V51:AF52"/>
    <mergeCell ref="B55:B56"/>
    <mergeCell ref="C55:N56"/>
    <mergeCell ref="O55:U56"/>
    <mergeCell ref="V55:AF56"/>
    <mergeCell ref="B57:N58"/>
    <mergeCell ref="O57:U58"/>
    <mergeCell ref="V57:AF58"/>
    <mergeCell ref="A9:AF9"/>
    <mergeCell ref="A10:AF10"/>
    <mergeCell ref="A11:AF11"/>
    <mergeCell ref="A12:AF12"/>
    <mergeCell ref="A13:AF13"/>
    <mergeCell ref="A14:AF14"/>
    <mergeCell ref="A2:AF2"/>
    <mergeCell ref="A3:AF4"/>
    <mergeCell ref="A5:AF5"/>
    <mergeCell ref="A6:AF6"/>
    <mergeCell ref="A7:AF7"/>
    <mergeCell ref="A8:AF8"/>
    <mergeCell ref="J21:AF21"/>
    <mergeCell ref="I22:AF22"/>
    <mergeCell ref="B23:H23"/>
    <mergeCell ref="I23:AF23"/>
    <mergeCell ref="I24:AF24"/>
    <mergeCell ref="I15:AF15"/>
    <mergeCell ref="I17:AF17"/>
    <mergeCell ref="I19:P19"/>
    <mergeCell ref="G20:T20"/>
    <mergeCell ref="U20:Y20"/>
    <mergeCell ref="Z20:AF20"/>
    <mergeCell ref="B29:H29"/>
    <mergeCell ref="I29:AF29"/>
    <mergeCell ref="X30:AF30"/>
    <mergeCell ref="B33:AF34"/>
    <mergeCell ref="I25:AF25"/>
    <mergeCell ref="I26:AF26"/>
    <mergeCell ref="I27:AF27"/>
    <mergeCell ref="B28:H28"/>
    <mergeCell ref="I28:AF28"/>
    <mergeCell ref="B53:B54"/>
    <mergeCell ref="C53:N54"/>
    <mergeCell ref="O53:U54"/>
    <mergeCell ref="V53:AF54"/>
    <mergeCell ref="B60:N61"/>
    <mergeCell ref="O60:U61"/>
    <mergeCell ref="V60:AF61"/>
    <mergeCell ref="T36:AF36"/>
    <mergeCell ref="B37:E38"/>
    <mergeCell ref="F37:S38"/>
    <mergeCell ref="B49:B50"/>
    <mergeCell ref="C49:N50"/>
    <mergeCell ref="O49:U50"/>
    <mergeCell ref="V49:AF50"/>
    <mergeCell ref="B45:B46"/>
    <mergeCell ref="C45:N46"/>
    <mergeCell ref="O45:U46"/>
    <mergeCell ref="V45:AF46"/>
    <mergeCell ref="B47:B48"/>
    <mergeCell ref="C47:N48"/>
    <mergeCell ref="O47:U48"/>
    <mergeCell ref="V47:AF48"/>
    <mergeCell ref="B63:N64"/>
    <mergeCell ref="O63:U64"/>
    <mergeCell ref="V63:AF64"/>
    <mergeCell ref="B62:N62"/>
    <mergeCell ref="O62:U62"/>
    <mergeCell ref="V62:AF62"/>
    <mergeCell ref="B72:AF72"/>
    <mergeCell ref="B73:AF73"/>
    <mergeCell ref="B74:AF74"/>
    <mergeCell ref="B66:N67"/>
    <mergeCell ref="O66:U67"/>
    <mergeCell ref="V66:AF67"/>
    <mergeCell ref="B68:N69"/>
    <mergeCell ref="O68:U69"/>
    <mergeCell ref="V68:AF69"/>
    <mergeCell ref="B75:AF75"/>
    <mergeCell ref="B76:AF76"/>
    <mergeCell ref="B77:AF77"/>
    <mergeCell ref="Z90:AF90"/>
    <mergeCell ref="K91:M91"/>
    <mergeCell ref="N91:O91"/>
    <mergeCell ref="P91:R91"/>
    <mergeCell ref="S91:U91"/>
    <mergeCell ref="V91:Y91"/>
    <mergeCell ref="Z91:AF91"/>
    <mergeCell ref="Z88:AF89"/>
    <mergeCell ref="B78:AF78"/>
    <mergeCell ref="Q79:AF79"/>
    <mergeCell ref="Q80:AF80"/>
    <mergeCell ref="B88:E89"/>
    <mergeCell ref="F88:F89"/>
    <mergeCell ref="G88:M89"/>
    <mergeCell ref="N88:O89"/>
    <mergeCell ref="P88:R89"/>
    <mergeCell ref="S88:U89"/>
    <mergeCell ref="V88:Y89"/>
    <mergeCell ref="Q81:AF81"/>
    <mergeCell ref="B85:AF86"/>
    <mergeCell ref="W87:AF87"/>
    <mergeCell ref="A90:A101"/>
    <mergeCell ref="B90:E93"/>
    <mergeCell ref="F90:F93"/>
    <mergeCell ref="H90:J91"/>
    <mergeCell ref="K90:M90"/>
    <mergeCell ref="N90:O90"/>
    <mergeCell ref="P90:R90"/>
    <mergeCell ref="S90:U90"/>
    <mergeCell ref="V90:Y90"/>
    <mergeCell ref="B94:E95"/>
    <mergeCell ref="F94:F95"/>
    <mergeCell ref="H94:J94"/>
    <mergeCell ref="K94:M94"/>
    <mergeCell ref="N94:O94"/>
    <mergeCell ref="P94:R94"/>
    <mergeCell ref="H92:J92"/>
    <mergeCell ref="K92:M92"/>
    <mergeCell ref="N92:O92"/>
    <mergeCell ref="P92:R92"/>
    <mergeCell ref="S94:U94"/>
    <mergeCell ref="V94:Y94"/>
    <mergeCell ref="V98:Y98"/>
    <mergeCell ref="B101:E101"/>
    <mergeCell ref="H101:U101"/>
    <mergeCell ref="B100:E100"/>
    <mergeCell ref="H100:U100"/>
    <mergeCell ref="V100:Y100"/>
    <mergeCell ref="Z100:AF100"/>
    <mergeCell ref="K96:M96"/>
    <mergeCell ref="N96:O96"/>
    <mergeCell ref="P96:R96"/>
    <mergeCell ref="V97:Y97"/>
    <mergeCell ref="P97:R97"/>
    <mergeCell ref="S97:U97"/>
    <mergeCell ref="Z97:AF97"/>
    <mergeCell ref="Z92:AF92"/>
    <mergeCell ref="H93:U93"/>
    <mergeCell ref="V93:Y93"/>
    <mergeCell ref="Z93:AF93"/>
    <mergeCell ref="S92:U92"/>
    <mergeCell ref="V92:Y92"/>
    <mergeCell ref="Z98:AF98"/>
    <mergeCell ref="B99:E99"/>
    <mergeCell ref="H99:U99"/>
    <mergeCell ref="V99:Y99"/>
    <mergeCell ref="Z99:AF99"/>
    <mergeCell ref="B96:E98"/>
    <mergeCell ref="F96:F98"/>
    <mergeCell ref="H96:J97"/>
    <mergeCell ref="H98:U98"/>
    <mergeCell ref="S96:U96"/>
    <mergeCell ref="V96:Y96"/>
    <mergeCell ref="Z96:AF96"/>
    <mergeCell ref="K97:M97"/>
    <mergeCell ref="N97:O97"/>
    <mergeCell ref="Z94:AF94"/>
    <mergeCell ref="H95:U95"/>
    <mergeCell ref="V95:Y95"/>
    <mergeCell ref="Z95:AF95"/>
    <mergeCell ref="C105:AF105"/>
    <mergeCell ref="C106:AF106"/>
    <mergeCell ref="C107:AF107"/>
    <mergeCell ref="C108:AF108"/>
    <mergeCell ref="V101:Y101"/>
    <mergeCell ref="Z101:AF101"/>
    <mergeCell ref="H102:U102"/>
    <mergeCell ref="V102:Y102"/>
    <mergeCell ref="Z102:AF102"/>
    <mergeCell ref="B127:D127"/>
    <mergeCell ref="B121:D121"/>
    <mergeCell ref="E121:I121"/>
    <mergeCell ref="J121:M121"/>
    <mergeCell ref="N121:R121"/>
    <mergeCell ref="S121:AF121"/>
    <mergeCell ref="B122:D122"/>
    <mergeCell ref="E122:I122"/>
    <mergeCell ref="J122:M122"/>
    <mergeCell ref="N122:R122"/>
    <mergeCell ref="S122:AF122"/>
    <mergeCell ref="E125:I125"/>
    <mergeCell ref="J125:M125"/>
    <mergeCell ref="N125:R125"/>
    <mergeCell ref="S125:AF125"/>
    <mergeCell ref="B132:D132"/>
    <mergeCell ref="N132:R132"/>
    <mergeCell ref="S132:AF132"/>
    <mergeCell ref="B133:D133"/>
    <mergeCell ref="E133:I133"/>
    <mergeCell ref="J133:M133"/>
    <mergeCell ref="N133:R133"/>
    <mergeCell ref="S133:AF133"/>
    <mergeCell ref="AI121:AK121"/>
    <mergeCell ref="S129:AF129"/>
    <mergeCell ref="B130:D130"/>
    <mergeCell ref="E130:I130"/>
    <mergeCell ref="J130:M130"/>
    <mergeCell ref="N130:R130"/>
    <mergeCell ref="S130:AF130"/>
    <mergeCell ref="B131:D131"/>
    <mergeCell ref="E131:I131"/>
    <mergeCell ref="J131:M131"/>
    <mergeCell ref="N131:R131"/>
    <mergeCell ref="B123:D123"/>
    <mergeCell ref="E123:I123"/>
    <mergeCell ref="J123:M123"/>
    <mergeCell ref="N123:R123"/>
    <mergeCell ref="S123:AF123"/>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3" manualBreakCount="3">
    <brk id="29" max="31" man="1"/>
    <brk id="81" max="31" man="1"/>
    <brk id="108"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3"/>
  <dimension ref="A1:AK60"/>
  <sheetViews>
    <sheetView showGridLines="0" view="pageBreakPreview" zoomScaleNormal="100" zoomScaleSheetLayoutView="100" workbookViewId="0">
      <selection sqref="A1:H1"/>
    </sheetView>
  </sheetViews>
  <sheetFormatPr defaultRowHeight="13.5" x14ac:dyDescent="0.15"/>
  <cols>
    <col min="1" max="1" width="2.5" customWidth="1"/>
    <col min="2" max="2" width="18.75" customWidth="1"/>
    <col min="3" max="3" width="8.75" customWidth="1"/>
    <col min="4" max="4" width="10.625" customWidth="1"/>
    <col min="5" max="5" width="7.5" customWidth="1"/>
    <col min="6" max="6" width="5.25" bestFit="1" customWidth="1"/>
    <col min="7" max="7" width="10" customWidth="1"/>
    <col min="8" max="8" width="18.75" customWidth="1"/>
    <col min="9" max="9" width="3.75" customWidth="1"/>
    <col min="11" max="11" width="7.125" bestFit="1" customWidth="1"/>
    <col min="13" max="15" width="9" style="60"/>
  </cols>
  <sheetData>
    <row r="1" spans="1:37" ht="20.25" x14ac:dyDescent="0.15">
      <c r="A1" s="1000" t="str">
        <f>利用料算定表!X67</f>
        <v>令和　　年　　月　　日</v>
      </c>
      <c r="B1" s="1282"/>
      <c r="C1" s="1282"/>
      <c r="D1" s="1282"/>
      <c r="E1" s="1282"/>
      <c r="F1" s="1282"/>
      <c r="G1" s="1282"/>
      <c r="H1" s="1282"/>
      <c r="J1" s="60"/>
      <c r="K1" s="60"/>
      <c r="L1" s="413"/>
    </row>
    <row r="2" spans="1:37" ht="22.5" customHeight="1" x14ac:dyDescent="0.15">
      <c r="A2" s="1283" t="str">
        <f>利用料算定表!B70</f>
        <v/>
      </c>
      <c r="B2" s="1283"/>
      <c r="C2" s="1283"/>
      <c r="D2" s="1283"/>
      <c r="E2" s="1283"/>
      <c r="F2" s="1283"/>
      <c r="G2" s="1283"/>
      <c r="H2" s="1283"/>
      <c r="J2" s="61"/>
      <c r="K2" s="61"/>
      <c r="L2" s="60"/>
    </row>
    <row r="3" spans="1:37" ht="22.5" customHeight="1" x14ac:dyDescent="0.15">
      <c r="A3" s="1283"/>
      <c r="B3" s="1283"/>
      <c r="C3" s="1283"/>
      <c r="D3" s="1283"/>
      <c r="E3" s="1283"/>
      <c r="F3" s="1283"/>
      <c r="G3" s="1283"/>
      <c r="H3" s="1283"/>
      <c r="J3" s="61"/>
      <c r="K3" s="69"/>
      <c r="L3" s="61"/>
    </row>
    <row r="4" spans="1:37" ht="22.5" customHeight="1" x14ac:dyDescent="0.15">
      <c r="A4" s="995" t="s">
        <v>977</v>
      </c>
      <c r="B4" s="995"/>
      <c r="C4" s="995"/>
      <c r="D4" s="995"/>
      <c r="E4" s="995"/>
      <c r="F4" s="995"/>
      <c r="G4" s="995"/>
      <c r="H4" s="995"/>
      <c r="J4" s="61"/>
      <c r="K4" s="69"/>
      <c r="L4" s="61"/>
    </row>
    <row r="5" spans="1:37" ht="22.5" customHeight="1" x14ac:dyDescent="0.15">
      <c r="A5" s="995" t="s">
        <v>978</v>
      </c>
      <c r="B5" s="995"/>
      <c r="C5" s="995"/>
      <c r="D5" s="995"/>
      <c r="E5" s="995"/>
      <c r="F5" s="995"/>
      <c r="G5" s="995"/>
      <c r="H5" s="995"/>
      <c r="J5" s="61"/>
      <c r="K5" s="69"/>
      <c r="L5" s="61"/>
    </row>
    <row r="6" spans="1:37" ht="22.5" customHeight="1" x14ac:dyDescent="0.15">
      <c r="A6" s="995" t="s">
        <v>1072</v>
      </c>
      <c r="B6" s="995"/>
      <c r="C6" s="995"/>
      <c r="D6" s="995"/>
      <c r="E6" s="995"/>
      <c r="F6" s="995"/>
      <c r="G6" s="995"/>
      <c r="H6" s="995"/>
      <c r="J6" s="61"/>
      <c r="K6" s="69"/>
      <c r="L6" s="61"/>
    </row>
    <row r="7" spans="1:37" ht="40.5" customHeight="1" x14ac:dyDescent="0.15">
      <c r="L7" s="61"/>
    </row>
    <row r="8" spans="1:37" ht="45" customHeight="1" x14ac:dyDescent="0.15">
      <c r="A8" s="1286" t="s">
        <v>161</v>
      </c>
      <c r="B8" s="1286"/>
      <c r="C8" s="1286"/>
      <c r="D8" s="1286"/>
      <c r="E8" s="1286"/>
      <c r="F8" s="1286"/>
      <c r="G8" s="1286"/>
      <c r="H8" s="1286"/>
      <c r="L8" s="61"/>
    </row>
    <row r="9" spans="1:37" ht="22.5" customHeight="1" x14ac:dyDescent="0.15"/>
    <row r="10" spans="1:37" ht="22.5" customHeight="1" x14ac:dyDescent="0.15">
      <c r="A10" s="1289" t="s">
        <v>915</v>
      </c>
      <c r="B10" s="1289"/>
      <c r="C10" s="1289"/>
      <c r="D10" s="1289"/>
      <c r="E10" s="1289"/>
      <c r="F10" s="1289"/>
      <c r="G10" s="1289"/>
      <c r="H10" s="1289"/>
      <c r="I10" s="1289"/>
      <c r="J10" s="1289"/>
      <c r="K10" s="1289"/>
      <c r="L10" s="1289"/>
      <c r="M10" s="1289"/>
      <c r="N10" s="1289"/>
      <c r="O10" s="1289"/>
      <c r="P10" s="1289"/>
      <c r="Q10" s="1289"/>
      <c r="R10" s="1289"/>
      <c r="S10" s="1289"/>
      <c r="T10" s="1289"/>
      <c r="U10" s="1289"/>
      <c r="V10" s="1289"/>
      <c r="W10" s="1289"/>
      <c r="X10" s="1289"/>
      <c r="Y10" s="1289"/>
      <c r="Z10" s="1289"/>
      <c r="AA10" s="1289"/>
      <c r="AB10" s="1289"/>
      <c r="AC10" s="1289"/>
      <c r="AD10" s="1289"/>
      <c r="AE10" s="1289"/>
      <c r="AF10" s="1289"/>
      <c r="AG10" s="1289"/>
    </row>
    <row r="11" spans="1:37" ht="22.5" customHeight="1" x14ac:dyDescent="0.15"/>
    <row r="12" spans="1:37" ht="22.5" customHeight="1" x14ac:dyDescent="0.15">
      <c r="A12" s="1003" t="s">
        <v>154</v>
      </c>
      <c r="B12" s="1003"/>
      <c r="C12" s="1003"/>
      <c r="D12" s="1003"/>
      <c r="E12" s="1003"/>
      <c r="F12" s="1003"/>
      <c r="G12" s="1003"/>
      <c r="H12" s="1003"/>
      <c r="AK12" s="213"/>
    </row>
    <row r="13" spans="1:37" ht="22.5" customHeight="1" x14ac:dyDescent="0.15"/>
    <row r="14" spans="1:37" ht="13.5" customHeight="1" x14ac:dyDescent="0.15">
      <c r="A14" t="s">
        <v>157</v>
      </c>
      <c r="C14" s="995" t="s">
        <v>916</v>
      </c>
      <c r="D14" s="995"/>
      <c r="E14" s="995"/>
      <c r="F14" s="995"/>
      <c r="G14" s="995"/>
      <c r="H14" s="995"/>
    </row>
    <row r="15" spans="1:37" ht="22.5" customHeight="1" x14ac:dyDescent="0.15"/>
    <row r="16" spans="1:37" ht="22.5" customHeight="1" x14ac:dyDescent="0.15">
      <c r="A16" t="s">
        <v>155</v>
      </c>
      <c r="C16" t="s">
        <v>160</v>
      </c>
    </row>
    <row r="17" spans="1:12" ht="13.5" customHeight="1" x14ac:dyDescent="0.15"/>
    <row r="18" spans="1:12" ht="30" customHeight="1" x14ac:dyDescent="0.15">
      <c r="A18" t="s">
        <v>156</v>
      </c>
      <c r="C18" s="1288">
        <f>G58*(1+利用料算定表!$Z$62)</f>
        <v>374000.00000000006</v>
      </c>
      <c r="D18" s="1288"/>
      <c r="E18" s="48" t="s">
        <v>159</v>
      </c>
      <c r="F18" s="48"/>
    </row>
    <row r="19" spans="1:12" ht="22.5" customHeight="1" x14ac:dyDescent="0.15">
      <c r="C19" s="60" t="s">
        <v>145</v>
      </c>
      <c r="G19" s="47">
        <f>C18-G58</f>
        <v>34000.000000000058</v>
      </c>
      <c r="H19" s="60" t="str">
        <f>"円） ※" &amp; DBCS(利用料算定表!$Z$62*100) &amp; "％"</f>
        <v>円） ※１０％</v>
      </c>
    </row>
    <row r="20" spans="1:12" ht="13.5" customHeight="1" x14ac:dyDescent="0.15">
      <c r="H20" s="47"/>
    </row>
    <row r="21" spans="1:12" ht="22.5" customHeight="1" x14ac:dyDescent="0.15">
      <c r="A21" t="s">
        <v>1050</v>
      </c>
      <c r="C21" t="s">
        <v>1051</v>
      </c>
    </row>
    <row r="22" spans="1:12" ht="13.5" customHeight="1" x14ac:dyDescent="0.15"/>
    <row r="23" spans="1:12" ht="20.100000000000001" customHeight="1" x14ac:dyDescent="0.15">
      <c r="A23" t="s">
        <v>1052</v>
      </c>
      <c r="C23" t="s">
        <v>11</v>
      </c>
    </row>
    <row r="24" spans="1:12" ht="20.100000000000001" customHeight="1" x14ac:dyDescent="0.15">
      <c r="C24" s="52" t="s">
        <v>10</v>
      </c>
      <c r="D24" s="94"/>
      <c r="E24" s="1285"/>
      <c r="F24" s="1285"/>
      <c r="G24" s="1285"/>
      <c r="H24" s="49"/>
    </row>
    <row r="25" spans="1:12" ht="13.5" customHeight="1" x14ac:dyDescent="0.15">
      <c r="D25" s="47"/>
      <c r="E25" s="47"/>
      <c r="F25" s="47"/>
      <c r="G25" s="47"/>
    </row>
    <row r="26" spans="1:12" ht="22.5" customHeight="1" x14ac:dyDescent="0.15">
      <c r="H26" s="47"/>
    </row>
    <row r="28" spans="1:12" x14ac:dyDescent="0.15">
      <c r="J28" s="167"/>
      <c r="K28" s="167"/>
      <c r="L28" s="167"/>
    </row>
    <row r="29" spans="1:12" x14ac:dyDescent="0.15">
      <c r="J29" s="168"/>
      <c r="K29" s="168"/>
      <c r="L29" s="168"/>
    </row>
    <row r="30" spans="1:12" x14ac:dyDescent="0.15">
      <c r="J30" s="168"/>
      <c r="K30" s="168"/>
      <c r="L30" s="168"/>
    </row>
    <row r="31" spans="1:12" ht="22.5" customHeight="1" x14ac:dyDescent="0.15">
      <c r="A31" s="1287" t="s">
        <v>162</v>
      </c>
      <c r="B31" s="1287"/>
      <c r="C31" s="1287"/>
      <c r="D31" s="1287"/>
      <c r="E31" s="1287"/>
      <c r="F31" s="1287"/>
      <c r="G31" s="1287"/>
      <c r="H31" s="1287"/>
      <c r="J31" s="168"/>
      <c r="K31" s="169"/>
      <c r="L31" s="168"/>
    </row>
    <row r="32" spans="1:12" ht="22.5" customHeight="1" x14ac:dyDescent="0.15">
      <c r="J32" s="168"/>
      <c r="K32" s="168"/>
      <c r="L32" s="168"/>
    </row>
    <row r="33" spans="1:12" ht="22.5" customHeight="1" x14ac:dyDescent="0.15">
      <c r="A33" s="1284" t="s">
        <v>917</v>
      </c>
      <c r="B33" s="1284"/>
      <c r="C33" s="1284"/>
      <c r="D33" s="1284"/>
      <c r="E33" s="1284"/>
      <c r="F33" s="1284"/>
      <c r="G33" s="1284"/>
      <c r="H33" s="1284"/>
      <c r="J33" s="168"/>
      <c r="K33" s="168"/>
      <c r="L33" s="168"/>
    </row>
    <row r="34" spans="1:12" ht="22.5" customHeight="1" thickBot="1" x14ac:dyDescent="0.2">
      <c r="A34" s="1293" t="s">
        <v>7</v>
      </c>
      <c r="B34" s="1294"/>
      <c r="C34" s="1295" t="s">
        <v>4</v>
      </c>
      <c r="D34" s="1296"/>
      <c r="E34" s="95" t="s">
        <v>3</v>
      </c>
      <c r="F34" s="250" t="s">
        <v>975</v>
      </c>
      <c r="G34" s="78" t="s">
        <v>9</v>
      </c>
      <c r="H34" s="78" t="s">
        <v>163</v>
      </c>
      <c r="J34" s="168"/>
      <c r="K34" s="168"/>
      <c r="L34" s="168"/>
    </row>
    <row r="35" spans="1:12" ht="24.95" customHeight="1" thickTop="1" x14ac:dyDescent="0.15">
      <c r="A35" s="79" t="s">
        <v>5</v>
      </c>
      <c r="B35" s="80"/>
      <c r="C35" s="81"/>
      <c r="D35" s="83"/>
      <c r="E35" s="86"/>
      <c r="F35" s="86"/>
      <c r="G35" s="83"/>
      <c r="H35" s="82"/>
      <c r="J35" s="168"/>
      <c r="K35" s="168"/>
      <c r="L35" s="168"/>
    </row>
    <row r="36" spans="1:12" x14ac:dyDescent="0.15">
      <c r="A36" s="67"/>
      <c r="B36" s="68" t="s">
        <v>108</v>
      </c>
      <c r="C36" s="46" t="s">
        <v>41</v>
      </c>
      <c r="D36" s="84">
        <f>VLOOKUP($C36,list2!$A$4:$E$7,2,0)</f>
        <v>35600</v>
      </c>
      <c r="E36" s="51">
        <v>0.2</v>
      </c>
      <c r="F36" s="334" t="s">
        <v>976</v>
      </c>
      <c r="G36" s="84">
        <f t="shared" ref="G36:G42" si="0">D36*E36</f>
        <v>7120</v>
      </c>
      <c r="H36" s="50"/>
      <c r="J36" s="168"/>
      <c r="K36" s="168"/>
      <c r="L36" s="168"/>
    </row>
    <row r="37" spans="1:12" ht="27" x14ac:dyDescent="0.15">
      <c r="A37" s="67"/>
      <c r="B37" s="71" t="s">
        <v>6</v>
      </c>
      <c r="C37" s="46" t="s">
        <v>40</v>
      </c>
      <c r="D37" s="84">
        <f>VLOOKUP($C37,list2!$A$4:$E$7,2,0)</f>
        <v>45300</v>
      </c>
      <c r="E37" s="51">
        <v>0.4</v>
      </c>
      <c r="F37" s="334" t="s">
        <v>976</v>
      </c>
      <c r="G37" s="84">
        <f t="shared" si="0"/>
        <v>18120</v>
      </c>
      <c r="H37" s="50"/>
    </row>
    <row r="38" spans="1:12" ht="27" x14ac:dyDescent="0.15">
      <c r="A38" s="67"/>
      <c r="B38" s="71" t="s">
        <v>907</v>
      </c>
      <c r="C38" s="46" t="s">
        <v>908</v>
      </c>
      <c r="D38" s="84">
        <f>VLOOKUP($C38,list2!$A$4:$E$7,2,0)</f>
        <v>45300</v>
      </c>
      <c r="E38" s="51">
        <v>0.2</v>
      </c>
      <c r="F38" s="334" t="s">
        <v>976</v>
      </c>
      <c r="G38" s="84">
        <f t="shared" si="0"/>
        <v>9060</v>
      </c>
      <c r="H38" s="50"/>
    </row>
    <row r="39" spans="1:12" x14ac:dyDescent="0.15">
      <c r="A39" s="67"/>
      <c r="B39" s="68" t="s">
        <v>42</v>
      </c>
      <c r="C39" s="46" t="s">
        <v>40</v>
      </c>
      <c r="D39" s="84">
        <f>VLOOKUP($C39,list2!$A$4:$E$7,2,0)</f>
        <v>45300</v>
      </c>
      <c r="E39" s="51">
        <v>1</v>
      </c>
      <c r="F39" s="334" t="s">
        <v>976</v>
      </c>
      <c r="G39" s="84">
        <f t="shared" si="0"/>
        <v>45300</v>
      </c>
      <c r="H39" s="50"/>
    </row>
    <row r="40" spans="1:12" x14ac:dyDescent="0.15">
      <c r="A40" s="72"/>
      <c r="B40" s="73" t="s">
        <v>43</v>
      </c>
      <c r="C40" s="46" t="s">
        <v>40</v>
      </c>
      <c r="D40" s="84">
        <f>VLOOKUP($C40,list2!$A$4:$E$7,2,0)</f>
        <v>45300</v>
      </c>
      <c r="E40" s="51">
        <v>0.2</v>
      </c>
      <c r="F40" s="334" t="s">
        <v>976</v>
      </c>
      <c r="G40" s="84">
        <f t="shared" si="0"/>
        <v>9060</v>
      </c>
      <c r="H40" s="76"/>
    </row>
    <row r="41" spans="1:12" x14ac:dyDescent="0.15">
      <c r="A41" s="67"/>
      <c r="B41" s="68" t="s">
        <v>44</v>
      </c>
      <c r="C41" s="46" t="s">
        <v>40</v>
      </c>
      <c r="D41" s="84">
        <f>VLOOKUP($C41,list2!$A$4:$E$7,2,0)</f>
        <v>45300</v>
      </c>
      <c r="E41" s="51">
        <v>0.4</v>
      </c>
      <c r="F41" s="334" t="s">
        <v>976</v>
      </c>
      <c r="G41" s="84">
        <f t="shared" si="0"/>
        <v>18120</v>
      </c>
      <c r="H41" s="50"/>
    </row>
    <row r="42" spans="1:12" x14ac:dyDescent="0.15">
      <c r="A42" s="87"/>
      <c r="B42" s="88" t="s">
        <v>45</v>
      </c>
      <c r="C42" s="78" t="s">
        <v>40</v>
      </c>
      <c r="D42" s="90">
        <f>VLOOKUP($C42,list2!$A$4:$E$7,2,0)</f>
        <v>45300</v>
      </c>
      <c r="E42" s="89">
        <v>1</v>
      </c>
      <c r="F42" s="335" t="s">
        <v>976</v>
      </c>
      <c r="G42" s="90">
        <f t="shared" si="0"/>
        <v>45300</v>
      </c>
      <c r="H42" s="91"/>
    </row>
    <row r="43" spans="1:12" x14ac:dyDescent="0.15">
      <c r="A43" s="242"/>
      <c r="B43" s="243"/>
      <c r="C43" s="234"/>
      <c r="D43" s="244"/>
      <c r="E43" s="322"/>
      <c r="F43" s="322" t="s">
        <v>979</v>
      </c>
      <c r="G43" s="323">
        <f>SUM(G35:G42)</f>
        <v>152080</v>
      </c>
      <c r="H43" s="246"/>
    </row>
    <row r="44" spans="1:12" x14ac:dyDescent="0.15">
      <c r="A44" s="344"/>
      <c r="B44" s="344"/>
      <c r="C44" s="345"/>
      <c r="D44" s="346"/>
      <c r="E44" s="347"/>
      <c r="F44" s="347"/>
      <c r="G44" s="346"/>
      <c r="H44" s="345"/>
    </row>
    <row r="45" spans="1:12" ht="24.95" customHeight="1" x14ac:dyDescent="0.15">
      <c r="A45" s="348" t="s">
        <v>980</v>
      </c>
      <c r="B45" s="349"/>
      <c r="C45" s="234"/>
      <c r="D45" s="244"/>
      <c r="E45" s="322"/>
      <c r="F45" s="322"/>
      <c r="G45" s="244"/>
      <c r="H45" s="350"/>
    </row>
    <row r="46" spans="1:12" x14ac:dyDescent="0.15">
      <c r="A46" s="331"/>
      <c r="B46" s="1297" t="s">
        <v>964</v>
      </c>
      <c r="C46" s="321" t="s">
        <v>965</v>
      </c>
      <c r="D46" s="333"/>
      <c r="E46" s="237"/>
      <c r="F46" s="237" t="s">
        <v>966</v>
      </c>
      <c r="G46" s="230">
        <f>D46*E46</f>
        <v>0</v>
      </c>
      <c r="H46" s="337"/>
    </row>
    <row r="47" spans="1:12" x14ac:dyDescent="0.15">
      <c r="A47" s="332"/>
      <c r="B47" s="1298"/>
      <c r="C47" s="321" t="s">
        <v>967</v>
      </c>
      <c r="D47" s="230"/>
      <c r="E47" s="241"/>
      <c r="F47" s="241" t="s">
        <v>968</v>
      </c>
      <c r="G47" s="240">
        <f t="shared" ref="G47:G49" si="1">D47*E47</f>
        <v>0</v>
      </c>
      <c r="H47" s="246"/>
    </row>
    <row r="48" spans="1:12" x14ac:dyDescent="0.15">
      <c r="A48" s="331"/>
      <c r="B48" s="1297" t="s">
        <v>969</v>
      </c>
      <c r="C48" s="321" t="s">
        <v>965</v>
      </c>
      <c r="D48" s="333"/>
      <c r="E48" s="241"/>
      <c r="F48" s="241" t="s">
        <v>966</v>
      </c>
      <c r="G48" s="240">
        <f>D48*E48</f>
        <v>0</v>
      </c>
      <c r="H48" s="246"/>
    </row>
    <row r="49" spans="1:19" x14ac:dyDescent="0.15">
      <c r="A49" s="332"/>
      <c r="B49" s="1298"/>
      <c r="C49" s="321" t="s">
        <v>967</v>
      </c>
      <c r="D49" s="230"/>
      <c r="E49" s="241"/>
      <c r="F49" s="241" t="s">
        <v>968</v>
      </c>
      <c r="G49" s="240">
        <f t="shared" si="1"/>
        <v>0</v>
      </c>
      <c r="H49" s="246"/>
    </row>
    <row r="50" spans="1:19" x14ac:dyDescent="0.15">
      <c r="A50" s="242"/>
      <c r="B50" s="243"/>
      <c r="C50" s="234"/>
      <c r="D50" s="244"/>
      <c r="E50" s="322"/>
      <c r="F50" s="322" t="s">
        <v>979</v>
      </c>
      <c r="G50" s="323">
        <f>SUM(G46:G49)</f>
        <v>0</v>
      </c>
      <c r="H50" s="324"/>
    </row>
    <row r="51" spans="1:19" ht="15" customHeight="1" x14ac:dyDescent="0.15">
      <c r="A51" s="66"/>
      <c r="B51" s="66"/>
      <c r="C51" s="96"/>
      <c r="D51" s="97"/>
      <c r="E51" s="98"/>
      <c r="F51" s="98"/>
      <c r="G51" s="97"/>
      <c r="H51" s="66"/>
    </row>
    <row r="52" spans="1:19" ht="14.25" thickBot="1" x14ac:dyDescent="0.2">
      <c r="A52" s="368" t="s">
        <v>47</v>
      </c>
      <c r="B52" s="345" t="s">
        <v>899</v>
      </c>
      <c r="C52" s="369"/>
      <c r="D52" s="370"/>
      <c r="E52" s="371">
        <v>1</v>
      </c>
      <c r="F52" s="335" t="s">
        <v>981</v>
      </c>
      <c r="G52" s="372">
        <f>ROUNDDOWN(G43*35/65,0)</f>
        <v>81889</v>
      </c>
      <c r="H52" s="373" t="s">
        <v>903</v>
      </c>
    </row>
    <row r="53" spans="1:19" ht="14.25" thickTop="1" x14ac:dyDescent="0.15">
      <c r="A53" s="1291"/>
      <c r="B53" s="1292"/>
      <c r="C53" s="101"/>
      <c r="D53" s="249"/>
      <c r="E53" s="343" t="s">
        <v>983</v>
      </c>
      <c r="F53" s="343" t="s">
        <v>982</v>
      </c>
      <c r="G53" s="247">
        <f>G43+G50+G52</f>
        <v>233969</v>
      </c>
      <c r="H53" s="74"/>
    </row>
    <row r="54" spans="1:19" ht="20.100000000000001" customHeight="1" x14ac:dyDescent="0.15">
      <c r="A54" s="66"/>
      <c r="B54" s="66"/>
      <c r="C54" s="96"/>
      <c r="D54" s="97"/>
      <c r="E54" s="98"/>
      <c r="F54" s="98"/>
      <c r="G54" s="97"/>
      <c r="H54" s="66"/>
      <c r="J54" s="60"/>
      <c r="K54" s="147"/>
      <c r="L54" s="60"/>
      <c r="P54" s="60"/>
      <c r="Q54" s="60"/>
      <c r="R54" s="60"/>
      <c r="S54" s="60"/>
    </row>
    <row r="55" spans="1:19" ht="14.25" thickBot="1" x14ac:dyDescent="0.2">
      <c r="A55" s="368" t="s">
        <v>48</v>
      </c>
      <c r="B55" s="345" t="s">
        <v>901</v>
      </c>
      <c r="C55" s="369"/>
      <c r="D55" s="370"/>
      <c r="E55" s="371">
        <v>1</v>
      </c>
      <c r="F55" s="335" t="s">
        <v>981</v>
      </c>
      <c r="G55" s="372">
        <f>ROUNDDOWN(G53*35/65,0)</f>
        <v>125983</v>
      </c>
      <c r="H55" s="360" t="s">
        <v>1019</v>
      </c>
      <c r="J55" s="60"/>
      <c r="K55" s="147"/>
      <c r="L55" s="60"/>
      <c r="P55" s="60"/>
      <c r="Q55" s="60"/>
      <c r="R55" s="60"/>
      <c r="S55" s="60"/>
    </row>
    <row r="56" spans="1:19" ht="14.25" thickTop="1" x14ac:dyDescent="0.15">
      <c r="A56" s="79"/>
      <c r="B56" s="80"/>
      <c r="C56" s="80"/>
      <c r="D56" s="270"/>
      <c r="E56" s="343" t="s">
        <v>985</v>
      </c>
      <c r="F56" s="343" t="s">
        <v>984</v>
      </c>
      <c r="G56" s="247">
        <f>SUM(G53,G55)</f>
        <v>359952</v>
      </c>
      <c r="H56" s="74"/>
      <c r="J56" s="60"/>
      <c r="K56" s="147"/>
      <c r="L56" s="60"/>
      <c r="P56" s="60"/>
      <c r="Q56" s="60"/>
      <c r="R56" s="60"/>
      <c r="S56" s="60"/>
    </row>
    <row r="57" spans="1:19" x14ac:dyDescent="0.15">
      <c r="A57" s="67"/>
      <c r="B57" s="70"/>
      <c r="C57" s="70"/>
      <c r="D57" s="70"/>
      <c r="E57" s="322"/>
      <c r="F57" s="325" t="s">
        <v>986</v>
      </c>
      <c r="G57" s="104">
        <f>G58-G56</f>
        <v>-19952</v>
      </c>
      <c r="H57" s="50"/>
    </row>
    <row r="58" spans="1:19" x14ac:dyDescent="0.15">
      <c r="A58" s="67"/>
      <c r="B58" s="70"/>
      <c r="C58" s="70"/>
      <c r="D58" s="338"/>
      <c r="E58" s="322"/>
      <c r="F58" s="322" t="s">
        <v>987</v>
      </c>
      <c r="G58" s="103">
        <v>340000</v>
      </c>
      <c r="H58" s="50"/>
    </row>
    <row r="59" spans="1:19" x14ac:dyDescent="0.15">
      <c r="B59" s="861"/>
      <c r="C59" s="861"/>
      <c r="D59" s="861"/>
      <c r="E59" s="861"/>
      <c r="F59" s="861"/>
      <c r="G59" s="861"/>
      <c r="H59" s="861"/>
    </row>
    <row r="60" spans="1:19" x14ac:dyDescent="0.15">
      <c r="A60" s="248" t="s">
        <v>905</v>
      </c>
      <c r="B60" s="1290" t="s">
        <v>904</v>
      </c>
      <c r="C60" s="1290"/>
      <c r="D60" s="1290"/>
      <c r="E60" s="1290"/>
      <c r="F60" s="1290"/>
      <c r="G60" s="1290"/>
      <c r="H60" s="1290"/>
    </row>
  </sheetData>
  <mergeCells count="20">
    <mergeCell ref="B59:H59"/>
    <mergeCell ref="B60:H60"/>
    <mergeCell ref="A53:B53"/>
    <mergeCell ref="A34:B34"/>
    <mergeCell ref="C34:D34"/>
    <mergeCell ref="B46:B47"/>
    <mergeCell ref="B48:B49"/>
    <mergeCell ref="A1:H1"/>
    <mergeCell ref="A2:H3"/>
    <mergeCell ref="A4:H4"/>
    <mergeCell ref="A5:H5"/>
    <mergeCell ref="A33:H33"/>
    <mergeCell ref="E24:G24"/>
    <mergeCell ref="A6:H6"/>
    <mergeCell ref="A8:H8"/>
    <mergeCell ref="A12:H12"/>
    <mergeCell ref="A31:H31"/>
    <mergeCell ref="C18:D18"/>
    <mergeCell ref="C14:H14"/>
    <mergeCell ref="A10:AG10"/>
  </mergeCells>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rowBreaks count="1" manualBreakCount="1">
    <brk id="3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04"/>
  <dimension ref="A1:AL60"/>
  <sheetViews>
    <sheetView showGridLines="0" view="pageBreakPreview" zoomScaleNormal="100" zoomScaleSheetLayoutView="100" workbookViewId="0"/>
  </sheetViews>
  <sheetFormatPr defaultColWidth="31.5" defaultRowHeight="13.5" x14ac:dyDescent="0.15"/>
  <cols>
    <col min="1" max="1" width="2.75" customWidth="1"/>
    <col min="2" max="2" width="13.375" customWidth="1"/>
    <col min="3" max="3" width="10.125" customWidth="1"/>
    <col min="4" max="4" width="9.25" customWidth="1"/>
    <col min="5" max="5" width="7" customWidth="1"/>
    <col min="6" max="6" width="5.25" bestFit="1" customWidth="1"/>
    <col min="7" max="7" width="9.875" customWidth="1"/>
    <col min="8" max="8" width="19.25" customWidth="1"/>
    <col min="9" max="9" width="9" style="187" bestFit="1" customWidth="1"/>
    <col min="10" max="10" width="17.75" style="60" bestFit="1" customWidth="1"/>
    <col min="11" max="11" width="6.625" style="60" customWidth="1"/>
    <col min="12" max="12" width="5.875" style="60" customWidth="1"/>
    <col min="13" max="16" width="5.875" style="187" customWidth="1"/>
    <col min="17" max="973" width="5.875" customWidth="1"/>
  </cols>
  <sheetData>
    <row r="1" spans="1:38" ht="50.1" customHeight="1" x14ac:dyDescent="0.15">
      <c r="B1" s="1000" t="str">
        <f>利用料算定表!X67</f>
        <v>令和　　年　　月　　日</v>
      </c>
      <c r="C1" s="1282"/>
      <c r="D1" s="1282"/>
      <c r="E1" s="1282"/>
      <c r="F1" s="1282"/>
      <c r="G1" s="1282"/>
      <c r="H1" s="1282"/>
      <c r="I1" s="141"/>
      <c r="J1" s="187"/>
      <c r="K1" s="187"/>
    </row>
    <row r="2" spans="1:38" ht="22.5" customHeight="1" x14ac:dyDescent="0.15">
      <c r="A2" s="1283" t="str">
        <f>利用料算定表!B70</f>
        <v/>
      </c>
      <c r="B2" s="1283"/>
      <c r="C2" s="1283"/>
      <c r="D2" s="1283"/>
      <c r="E2" s="1283"/>
      <c r="F2" s="1283"/>
      <c r="G2" s="1283"/>
      <c r="H2" s="1283"/>
      <c r="I2"/>
      <c r="J2" s="61"/>
      <c r="K2" s="61"/>
      <c r="M2" s="60"/>
      <c r="N2" s="60"/>
      <c r="O2" s="60"/>
      <c r="P2"/>
    </row>
    <row r="3" spans="1:38" ht="22.5" customHeight="1" x14ac:dyDescent="0.15">
      <c r="A3" s="1283"/>
      <c r="B3" s="1283"/>
      <c r="C3" s="1283"/>
      <c r="D3" s="1283"/>
      <c r="E3" s="1283"/>
      <c r="F3" s="1283"/>
      <c r="G3" s="1283"/>
      <c r="H3" s="1283"/>
      <c r="I3"/>
      <c r="J3" s="61"/>
      <c r="K3" s="69"/>
      <c r="L3" s="61"/>
      <c r="M3" s="60"/>
      <c r="N3" s="60"/>
      <c r="O3" s="60"/>
      <c r="P3"/>
    </row>
    <row r="4" spans="1:38" ht="19.5" customHeight="1" x14ac:dyDescent="0.15">
      <c r="B4" t="s">
        <v>1015</v>
      </c>
      <c r="I4" s="63"/>
      <c r="J4" s="63"/>
      <c r="K4" s="63"/>
      <c r="L4" s="63"/>
      <c r="M4" s="63"/>
      <c r="N4" s="63"/>
      <c r="O4" s="63"/>
      <c r="AF4">
        <v>7.05</v>
      </c>
    </row>
    <row r="5" spans="1:38" ht="19.5" customHeight="1" x14ac:dyDescent="0.15">
      <c r="B5" t="s">
        <v>1016</v>
      </c>
    </row>
    <row r="6" spans="1:38" ht="19.5" customHeight="1" x14ac:dyDescent="0.15">
      <c r="B6" t="s">
        <v>1073</v>
      </c>
    </row>
    <row r="7" spans="1:38" ht="19.5" customHeight="1" x14ac:dyDescent="0.15"/>
    <row r="8" spans="1:38" ht="19.5" customHeight="1" x14ac:dyDescent="0.15"/>
    <row r="9" spans="1:38" ht="19.5" customHeight="1" x14ac:dyDescent="0.15"/>
    <row r="10" spans="1:38" ht="19.5" customHeight="1" x14ac:dyDescent="0.15">
      <c r="B10" s="1286" t="s">
        <v>1009</v>
      </c>
      <c r="C10" s="1286"/>
      <c r="D10" s="1286"/>
      <c r="E10" s="1286"/>
      <c r="F10" s="1286"/>
      <c r="G10" s="1286"/>
      <c r="H10" s="1286"/>
    </row>
    <row r="11" spans="1:38" ht="19.5" customHeight="1" x14ac:dyDescent="0.15">
      <c r="B11" s="339"/>
      <c r="C11" s="339"/>
      <c r="D11" s="339"/>
      <c r="E11" s="339"/>
      <c r="F11" s="339"/>
      <c r="G11" s="339"/>
      <c r="H11" s="339"/>
    </row>
    <row r="12" spans="1:38" ht="19.5" customHeight="1" x14ac:dyDescent="0.15"/>
    <row r="13" spans="1:38" ht="19.5" customHeight="1" x14ac:dyDescent="0.15">
      <c r="B13" s="355" t="s">
        <v>1006</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row>
    <row r="14" spans="1:38" ht="19.5" customHeight="1" x14ac:dyDescent="0.15">
      <c r="AL14" t="s">
        <v>821</v>
      </c>
    </row>
    <row r="15" spans="1:38" ht="19.5" customHeight="1" x14ac:dyDescent="0.15">
      <c r="B15" s="1003"/>
      <c r="C15" s="1003"/>
      <c r="D15" s="1003"/>
      <c r="E15" s="1003"/>
      <c r="F15" s="1003"/>
      <c r="G15" s="1003"/>
      <c r="H15" s="1003"/>
      <c r="AJ15">
        <v>7.05</v>
      </c>
      <c r="AK15" s="213">
        <v>41822</v>
      </c>
      <c r="AL15" t="s">
        <v>823</v>
      </c>
    </row>
    <row r="16" spans="1:38" ht="19.5" customHeight="1" x14ac:dyDescent="0.15"/>
    <row r="17" spans="2:16" ht="19.5" customHeight="1" x14ac:dyDescent="0.15">
      <c r="B17" t="s">
        <v>788</v>
      </c>
      <c r="C17" s="1003" t="s">
        <v>1014</v>
      </c>
      <c r="D17" s="1003"/>
      <c r="E17" s="1003"/>
      <c r="F17" s="1003"/>
      <c r="G17" s="1003"/>
      <c r="H17" s="1003"/>
      <c r="I17" s="186" t="s">
        <v>792</v>
      </c>
      <c r="K17" s="60" t="s">
        <v>919</v>
      </c>
    </row>
    <row r="18" spans="2:16" ht="10.5" customHeight="1" x14ac:dyDescent="0.15">
      <c r="K18" s="60" t="s">
        <v>918</v>
      </c>
    </row>
    <row r="19" spans="2:16" ht="19.5" customHeight="1" x14ac:dyDescent="0.15">
      <c r="B19" t="s">
        <v>1004</v>
      </c>
      <c r="C19" s="52" t="s">
        <v>1007</v>
      </c>
      <c r="D19" t="s">
        <v>1008</v>
      </c>
    </row>
    <row r="20" spans="2:16" ht="10.5" customHeight="1" x14ac:dyDescent="0.15"/>
    <row r="21" spans="2:16" ht="19.5" customHeight="1" x14ac:dyDescent="0.15">
      <c r="B21" t="s">
        <v>1005</v>
      </c>
      <c r="C21" s="340"/>
      <c r="D21" s="1299">
        <f>G56*(1+利用料算定表!$Z$62)</f>
        <v>110000.00000000001</v>
      </c>
      <c r="E21" s="1299"/>
      <c r="F21" s="340"/>
      <c r="G21" s="48" t="s">
        <v>159</v>
      </c>
    </row>
    <row r="22" spans="2:16" ht="19.5" customHeight="1" x14ac:dyDescent="0.15">
      <c r="C22" s="1306" t="s">
        <v>1017</v>
      </c>
      <c r="D22" s="1306"/>
      <c r="E22" s="1306"/>
      <c r="F22" s="1306"/>
      <c r="G22" s="375">
        <f>D21-G56</f>
        <v>10000.000000000015</v>
      </c>
      <c r="H22" s="60" t="str">
        <f>"円） ※" &amp; DBCS(利用料算定表!$Z$62*100) &amp; "％"</f>
        <v>円） ※１０％</v>
      </c>
    </row>
    <row r="23" spans="2:16" ht="13.5" customHeight="1" x14ac:dyDescent="0.15">
      <c r="H23" s="47"/>
      <c r="I23"/>
      <c r="J23"/>
      <c r="K23"/>
      <c r="L23"/>
      <c r="M23" s="60"/>
      <c r="N23" s="60"/>
      <c r="O23" s="60"/>
      <c r="P23"/>
    </row>
    <row r="24" spans="2:16" ht="22.5" customHeight="1" x14ac:dyDescent="0.15">
      <c r="B24" t="s">
        <v>1050</v>
      </c>
      <c r="D24" t="s">
        <v>1051</v>
      </c>
      <c r="I24"/>
      <c r="J24"/>
      <c r="K24"/>
      <c r="L24"/>
      <c r="M24" s="60"/>
      <c r="N24" s="60"/>
      <c r="O24" s="60"/>
      <c r="P24"/>
    </row>
    <row r="25" spans="2:16" ht="10.5" customHeight="1" x14ac:dyDescent="0.15">
      <c r="I25"/>
      <c r="J25"/>
      <c r="K25"/>
      <c r="L25"/>
      <c r="M25" s="60"/>
      <c r="N25" s="60"/>
      <c r="O25" s="60"/>
      <c r="P25"/>
    </row>
    <row r="26" spans="2:16" ht="19.5" customHeight="1" x14ac:dyDescent="0.15">
      <c r="B26" s="188" t="s">
        <v>1053</v>
      </c>
      <c r="C26" s="341"/>
      <c r="D26" s="1305" t="str">
        <f>IF(RIGHT($C$17,2)="作業",K26,K32)</f>
        <v>台帳登録閲覧システムから概要書データの抽出を致します。
抽出されたデータを道路情報登録閲覧システム等に移行する
作業は各行政庁様にてお願い致します。</v>
      </c>
      <c r="E26" s="1305"/>
      <c r="F26" s="1305"/>
      <c r="G26" s="1305"/>
      <c r="H26" s="1305"/>
      <c r="K26" s="60" t="s">
        <v>920</v>
      </c>
    </row>
    <row r="27" spans="2:16" ht="19.5" customHeight="1" x14ac:dyDescent="0.15">
      <c r="B27" s="188"/>
      <c r="C27" s="341"/>
      <c r="D27" s="1305"/>
      <c r="E27" s="1305"/>
      <c r="F27" s="1305"/>
      <c r="G27" s="1305"/>
      <c r="H27" s="1305"/>
    </row>
    <row r="28" spans="2:16" ht="19.5" customHeight="1" x14ac:dyDescent="0.15">
      <c r="B28" s="188"/>
      <c r="C28" s="341"/>
      <c r="D28" s="1305"/>
      <c r="E28" s="1305"/>
      <c r="F28" s="1305"/>
      <c r="G28" s="1305"/>
      <c r="H28" s="1305"/>
    </row>
    <row r="29" spans="2:16" ht="19.5" customHeight="1" x14ac:dyDescent="0.15">
      <c r="B29" s="188"/>
      <c r="C29" s="341"/>
      <c r="D29" s="1305"/>
      <c r="E29" s="1305"/>
      <c r="F29" s="1305"/>
      <c r="G29" s="1305"/>
      <c r="H29" s="1305"/>
    </row>
    <row r="30" spans="2:16" ht="19.5" customHeight="1" x14ac:dyDescent="0.15">
      <c r="B30" s="188"/>
      <c r="C30" s="341"/>
      <c r="D30" s="359"/>
      <c r="E30" s="359"/>
      <c r="F30" s="359"/>
      <c r="G30" s="359"/>
      <c r="H30" s="359"/>
    </row>
    <row r="31" spans="2:16" ht="19.5" customHeight="1" x14ac:dyDescent="0.15">
      <c r="B31" s="188"/>
      <c r="C31" s="341"/>
      <c r="D31" s="359"/>
      <c r="E31" s="359"/>
      <c r="F31" s="359"/>
      <c r="G31" s="359"/>
      <c r="H31" s="359"/>
    </row>
    <row r="32" spans="2:16" ht="19.5" customHeight="1" x14ac:dyDescent="0.15">
      <c r="C32" s="341"/>
      <c r="D32" s="341"/>
      <c r="E32" s="341"/>
      <c r="F32" s="341"/>
      <c r="G32" s="341"/>
      <c r="H32" s="341"/>
      <c r="K32" s="60" t="s">
        <v>768</v>
      </c>
    </row>
    <row r="33" spans="2:16" ht="19.5" customHeight="1" x14ac:dyDescent="0.15">
      <c r="C33" s="341"/>
      <c r="D33" s="1304" t="s">
        <v>1012</v>
      </c>
      <c r="E33" s="1304"/>
      <c r="F33" s="1304"/>
      <c r="G33" s="1304"/>
      <c r="H33" s="341"/>
      <c r="K33"/>
    </row>
    <row r="34" spans="2:16" ht="22.5" customHeight="1" x14ac:dyDescent="0.15">
      <c r="B34" s="1284" t="s">
        <v>1013</v>
      </c>
      <c r="C34" s="1284"/>
      <c r="D34" s="1284"/>
      <c r="E34" s="1284"/>
      <c r="F34" s="1284"/>
      <c r="G34" s="1284"/>
      <c r="H34" s="1284"/>
    </row>
    <row r="35" spans="2:16" ht="22.5" customHeight="1" thickBot="1" x14ac:dyDescent="0.2">
      <c r="B35" s="95" t="s">
        <v>1003</v>
      </c>
      <c r="C35" s="1295" t="s">
        <v>4</v>
      </c>
      <c r="D35" s="1296"/>
      <c r="E35" s="95" t="s">
        <v>3</v>
      </c>
      <c r="F35" s="95" t="s">
        <v>988</v>
      </c>
      <c r="G35" s="95" t="s">
        <v>9</v>
      </c>
      <c r="H35" s="95" t="s">
        <v>163</v>
      </c>
    </row>
    <row r="36" spans="2:16" ht="14.25" thickTop="1" x14ac:dyDescent="0.15">
      <c r="B36" s="356" t="s">
        <v>991</v>
      </c>
      <c r="C36" s="102"/>
      <c r="D36" s="357"/>
      <c r="E36" s="328"/>
      <c r="F36" s="328"/>
      <c r="G36" s="357"/>
      <c r="H36" s="358"/>
    </row>
    <row r="37" spans="2:16" x14ac:dyDescent="0.15">
      <c r="B37" s="1300" t="str">
        <f>IF(RIGHT($C$17,2)="作業",K37,K38)</f>
        <v>既存データ投入作業</v>
      </c>
      <c r="C37" s="321" t="s">
        <v>105</v>
      </c>
      <c r="D37" s="244">
        <f>VLOOKUP($C37,list2!$A$4:$E$7,2,0)</f>
        <v>55200</v>
      </c>
      <c r="E37" s="237">
        <f>IF(RIGHT($C$17,2)="作業",M37,M38)</f>
        <v>0</v>
      </c>
      <c r="F37" s="334" t="s">
        <v>989</v>
      </c>
      <c r="G37" s="230">
        <f>D37*E37</f>
        <v>0</v>
      </c>
      <c r="H37" s="351"/>
      <c r="K37" s="60" t="s">
        <v>796</v>
      </c>
      <c r="M37" s="190">
        <v>0</v>
      </c>
      <c r="N37" s="190">
        <v>0</v>
      </c>
      <c r="O37" s="190">
        <v>0</v>
      </c>
      <c r="P37" s="190">
        <v>1.5</v>
      </c>
    </row>
    <row r="38" spans="2:16" x14ac:dyDescent="0.15">
      <c r="B38" s="1301"/>
      <c r="C38" s="321" t="s">
        <v>106</v>
      </c>
      <c r="D38" s="352">
        <f>VLOOKUP($C38,list2!$A$4:$E$7,2,0)</f>
        <v>45300</v>
      </c>
      <c r="E38" s="237">
        <f>IF(RIGHT($C$17,2)="作業",N37,N38)</f>
        <v>0</v>
      </c>
      <c r="F38" s="334" t="s">
        <v>989</v>
      </c>
      <c r="G38" s="230">
        <f>D38*E38</f>
        <v>0</v>
      </c>
      <c r="H38" s="128"/>
      <c r="K38" s="60" t="s">
        <v>797</v>
      </c>
      <c r="M38" s="190">
        <v>0.3</v>
      </c>
      <c r="N38" s="190">
        <v>0</v>
      </c>
      <c r="O38" s="190">
        <v>1</v>
      </c>
      <c r="P38" s="190">
        <v>1.4</v>
      </c>
    </row>
    <row r="39" spans="2:16" x14ac:dyDescent="0.15">
      <c r="B39" s="1301"/>
      <c r="C39" s="321" t="s">
        <v>107</v>
      </c>
      <c r="D39" s="352">
        <f>VLOOKUP($C39,list2!$A$4:$E$7,2,0)</f>
        <v>35600</v>
      </c>
      <c r="E39" s="237">
        <f>IF(RIGHT($C$17,2)="作業",O37,O38)</f>
        <v>0</v>
      </c>
      <c r="F39" s="334" t="s">
        <v>989</v>
      </c>
      <c r="G39" s="230">
        <f>D39*E39</f>
        <v>0</v>
      </c>
      <c r="H39" s="128"/>
    </row>
    <row r="40" spans="2:16" x14ac:dyDescent="0.15">
      <c r="B40" s="1301"/>
      <c r="C40" s="250" t="s">
        <v>8</v>
      </c>
      <c r="D40" s="251">
        <f>VLOOKUP($C40,list2!$A$4:$E$7,2,0)</f>
        <v>31600</v>
      </c>
      <c r="E40" s="241">
        <v>1.4</v>
      </c>
      <c r="F40" s="334" t="s">
        <v>989</v>
      </c>
      <c r="G40" s="240">
        <f>D40*E40</f>
        <v>44240</v>
      </c>
      <c r="H40" s="128"/>
    </row>
    <row r="41" spans="2:16" x14ac:dyDescent="0.15">
      <c r="B41" s="242"/>
      <c r="C41" s="234"/>
      <c r="D41" s="244"/>
      <c r="E41" s="322"/>
      <c r="F41" s="322" t="s">
        <v>990</v>
      </c>
      <c r="G41" s="323">
        <f>SUM(G34:G40)</f>
        <v>44240</v>
      </c>
      <c r="H41" s="246"/>
      <c r="J41" s="187"/>
      <c r="K41" s="187"/>
      <c r="L41" s="187"/>
      <c r="M41" s="60"/>
      <c r="N41" s="60"/>
      <c r="O41" s="60"/>
    </row>
    <row r="42" spans="2:16" ht="13.5" customHeight="1" x14ac:dyDescent="0.15">
      <c r="B42" s="66"/>
      <c r="C42" s="96"/>
      <c r="D42" s="97"/>
      <c r="E42" s="98"/>
      <c r="F42" s="98"/>
      <c r="G42" s="97"/>
      <c r="H42" s="66"/>
      <c r="J42" s="187"/>
      <c r="K42" s="187"/>
      <c r="L42" s="187"/>
      <c r="M42" s="60"/>
      <c r="N42" s="60"/>
      <c r="O42" s="60"/>
    </row>
    <row r="43" spans="2:16" x14ac:dyDescent="0.15">
      <c r="B43" s="353" t="s">
        <v>992</v>
      </c>
      <c r="C43" s="345"/>
      <c r="D43" s="346"/>
      <c r="E43" s="347"/>
      <c r="F43" s="347"/>
      <c r="G43" s="346"/>
      <c r="H43" s="350"/>
      <c r="I43"/>
      <c r="J43"/>
      <c r="K43"/>
      <c r="L43"/>
      <c r="M43" s="60"/>
      <c r="N43" s="60"/>
      <c r="O43" s="60"/>
      <c r="P43"/>
    </row>
    <row r="44" spans="2:16" x14ac:dyDescent="0.15">
      <c r="B44" s="1302" t="s">
        <v>964</v>
      </c>
      <c r="C44" s="321" t="s">
        <v>965</v>
      </c>
      <c r="D44" s="333"/>
      <c r="E44" s="237"/>
      <c r="F44" s="334" t="s">
        <v>966</v>
      </c>
      <c r="G44" s="230">
        <f>D44*E44</f>
        <v>0</v>
      </c>
      <c r="H44" s="337"/>
      <c r="I44"/>
      <c r="J44"/>
      <c r="K44"/>
      <c r="L44"/>
      <c r="M44" s="60"/>
      <c r="N44" s="60"/>
      <c r="O44" s="60"/>
      <c r="P44"/>
    </row>
    <row r="45" spans="2:16" x14ac:dyDescent="0.15">
      <c r="B45" s="1303"/>
      <c r="C45" s="321" t="s">
        <v>967</v>
      </c>
      <c r="D45" s="230"/>
      <c r="E45" s="241"/>
      <c r="F45" s="335" t="s">
        <v>968</v>
      </c>
      <c r="G45" s="240">
        <f t="shared" ref="G45:G47" si="0">D45*E45</f>
        <v>0</v>
      </c>
      <c r="H45" s="246"/>
      <c r="I45"/>
      <c r="J45"/>
      <c r="K45"/>
      <c r="L45"/>
      <c r="M45" s="60"/>
      <c r="N45" s="60"/>
      <c r="O45" s="60"/>
      <c r="P45"/>
    </row>
    <row r="46" spans="2:16" x14ac:dyDescent="0.15">
      <c r="B46" s="1302" t="s">
        <v>969</v>
      </c>
      <c r="C46" s="321" t="s">
        <v>965</v>
      </c>
      <c r="D46" s="333"/>
      <c r="E46" s="241"/>
      <c r="F46" s="335" t="s">
        <v>966</v>
      </c>
      <c r="G46" s="240">
        <f>D46*E46</f>
        <v>0</v>
      </c>
      <c r="H46" s="246"/>
      <c r="I46"/>
      <c r="J46"/>
      <c r="K46"/>
      <c r="L46"/>
      <c r="M46" s="60"/>
      <c r="N46" s="60"/>
      <c r="O46" s="60"/>
      <c r="P46"/>
    </row>
    <row r="47" spans="2:16" x14ac:dyDescent="0.15">
      <c r="B47" s="1303"/>
      <c r="C47" s="321" t="s">
        <v>967</v>
      </c>
      <c r="D47" s="230"/>
      <c r="E47" s="241"/>
      <c r="F47" s="335" t="s">
        <v>968</v>
      </c>
      <c r="G47" s="240">
        <f t="shared" si="0"/>
        <v>0</v>
      </c>
      <c r="H47" s="246"/>
      <c r="I47"/>
      <c r="J47"/>
      <c r="K47"/>
      <c r="L47"/>
      <c r="M47" s="60"/>
      <c r="N47" s="60"/>
      <c r="O47" s="60"/>
      <c r="P47"/>
    </row>
    <row r="48" spans="2:16" x14ac:dyDescent="0.15">
      <c r="B48" s="242"/>
      <c r="C48" s="234"/>
      <c r="D48" s="244"/>
      <c r="E48" s="322"/>
      <c r="F48" s="322" t="s">
        <v>900</v>
      </c>
      <c r="G48" s="323">
        <f>SUM(G44:G47)</f>
        <v>0</v>
      </c>
      <c r="H48" s="324"/>
      <c r="I48"/>
      <c r="J48"/>
      <c r="K48"/>
      <c r="L48"/>
      <c r="M48" s="60"/>
      <c r="N48" s="60"/>
      <c r="O48" s="60"/>
      <c r="P48"/>
    </row>
    <row r="49" spans="2:19" ht="13.5" customHeight="1" x14ac:dyDescent="0.15">
      <c r="B49" s="126"/>
      <c r="C49" s="102"/>
      <c r="D49" s="66"/>
      <c r="E49" s="98"/>
      <c r="F49" s="98"/>
      <c r="G49" s="97"/>
      <c r="H49" s="132"/>
      <c r="J49" s="187"/>
      <c r="K49" s="187"/>
      <c r="L49" s="187"/>
      <c r="M49" s="60"/>
      <c r="N49" s="60"/>
      <c r="O49" s="60"/>
    </row>
    <row r="50" spans="2:19" ht="14.25" thickBot="1" x14ac:dyDescent="0.2">
      <c r="B50" s="263" t="s">
        <v>974</v>
      </c>
      <c r="C50" s="354"/>
      <c r="D50" s="256"/>
      <c r="E50" s="257">
        <v>1</v>
      </c>
      <c r="F50" s="335" t="s">
        <v>996</v>
      </c>
      <c r="G50" s="258">
        <f>ROUNDDOWN(G41*35/65,0)</f>
        <v>23821</v>
      </c>
      <c r="H50" s="360" t="s">
        <v>903</v>
      </c>
      <c r="J50" s="187"/>
      <c r="K50" s="187"/>
      <c r="L50" s="187"/>
      <c r="M50" s="60"/>
      <c r="N50" s="60"/>
      <c r="O50" s="60"/>
    </row>
    <row r="51" spans="2:19" ht="14.25" thickTop="1" x14ac:dyDescent="0.15">
      <c r="B51" s="342"/>
      <c r="C51" s="101"/>
      <c r="D51" s="249"/>
      <c r="E51" s="249" t="s">
        <v>995</v>
      </c>
      <c r="F51" s="249" t="s">
        <v>993</v>
      </c>
      <c r="G51" s="247">
        <f>G41+G48+G50</f>
        <v>68061</v>
      </c>
      <c r="H51" s="74"/>
      <c r="J51" s="187"/>
      <c r="K51" s="187"/>
      <c r="L51" s="187"/>
      <c r="M51" s="60"/>
      <c r="N51" s="60"/>
      <c r="O51" s="60"/>
    </row>
    <row r="52" spans="2:19" ht="13.5" customHeight="1" x14ac:dyDescent="0.15">
      <c r="B52" s="126"/>
      <c r="C52" s="102"/>
      <c r="D52" s="66"/>
      <c r="E52" s="98"/>
      <c r="F52" s="98"/>
      <c r="G52" s="92"/>
      <c r="H52" s="137"/>
      <c r="J52" s="187"/>
      <c r="K52" s="187"/>
      <c r="L52" s="187"/>
      <c r="M52" s="60"/>
      <c r="N52" s="60"/>
      <c r="O52" s="60"/>
    </row>
    <row r="53" spans="2:19" ht="14.25" thickBot="1" x14ac:dyDescent="0.2">
      <c r="B53" s="361" t="s">
        <v>1002</v>
      </c>
      <c r="C53" s="362"/>
      <c r="D53" s="363"/>
      <c r="E53" s="364">
        <v>1</v>
      </c>
      <c r="F53" s="365" t="s">
        <v>996</v>
      </c>
      <c r="G53" s="366">
        <f>ROUNDDOWN(G51*35/65,0)</f>
        <v>36648</v>
      </c>
      <c r="H53" s="367" t="s">
        <v>1019</v>
      </c>
      <c r="J53" s="187"/>
      <c r="K53" s="187"/>
      <c r="L53" s="187"/>
      <c r="M53" s="60"/>
      <c r="N53" s="60"/>
      <c r="O53" s="60"/>
    </row>
    <row r="54" spans="2:19" ht="14.25" thickTop="1" x14ac:dyDescent="0.15">
      <c r="B54" s="326"/>
      <c r="C54" s="66"/>
      <c r="D54" s="327"/>
      <c r="E54" s="336" t="s">
        <v>998</v>
      </c>
      <c r="F54" s="328" t="s">
        <v>997</v>
      </c>
      <c r="G54" s="329">
        <f>SUM(G51,G53)</f>
        <v>104709</v>
      </c>
      <c r="H54" s="130"/>
      <c r="J54" s="187"/>
      <c r="K54" s="187"/>
      <c r="L54" s="187"/>
      <c r="M54" s="60"/>
      <c r="N54" s="60"/>
      <c r="O54" s="60"/>
    </row>
    <row r="55" spans="2:19" x14ac:dyDescent="0.15">
      <c r="B55" s="233"/>
      <c r="C55" s="70"/>
      <c r="D55" s="70"/>
      <c r="E55" s="322"/>
      <c r="F55" s="322" t="s">
        <v>999</v>
      </c>
      <c r="G55" s="104">
        <f>G56-G54</f>
        <v>-4709</v>
      </c>
      <c r="H55" s="50"/>
      <c r="J55" s="187"/>
      <c r="L55" s="187"/>
      <c r="M55" s="60"/>
      <c r="N55" s="60"/>
      <c r="O55" s="60"/>
    </row>
    <row r="56" spans="2:19" x14ac:dyDescent="0.15">
      <c r="B56" s="233"/>
      <c r="C56" s="70"/>
      <c r="D56" s="70"/>
      <c r="E56" s="322"/>
      <c r="F56" s="322" t="s">
        <v>973</v>
      </c>
      <c r="G56" s="103">
        <f>IF(RIGHT($C$17,2)="作業",K56,K57)</f>
        <v>100000</v>
      </c>
      <c r="H56" s="50"/>
      <c r="J56" s="187"/>
      <c r="K56" s="60">
        <v>100000</v>
      </c>
      <c r="L56" s="187"/>
      <c r="M56" s="60"/>
      <c r="N56" s="60"/>
      <c r="O56" s="60"/>
    </row>
    <row r="57" spans="2:19" x14ac:dyDescent="0.15">
      <c r="B57" s="231"/>
      <c r="C57" s="231"/>
      <c r="D57" s="231"/>
      <c r="E57" s="231"/>
      <c r="F57" s="231"/>
      <c r="G57" s="231"/>
      <c r="H57" s="231"/>
      <c r="K57" s="60">
        <v>220000</v>
      </c>
      <c r="M57" s="60"/>
    </row>
    <row r="58" spans="2:19" ht="20.100000000000001" customHeight="1" x14ac:dyDescent="0.15">
      <c r="B58" s="995"/>
      <c r="C58" s="995"/>
      <c r="D58" s="995"/>
      <c r="E58" s="995"/>
      <c r="F58" s="995"/>
      <c r="G58" s="995"/>
      <c r="H58" s="995"/>
      <c r="I58"/>
      <c r="K58" s="147"/>
      <c r="M58" s="60"/>
      <c r="N58" s="60"/>
      <c r="O58" s="60"/>
      <c r="P58" s="60"/>
      <c r="Q58" s="60"/>
      <c r="R58" s="60"/>
      <c r="S58" s="60"/>
    </row>
    <row r="59" spans="2:19" x14ac:dyDescent="0.15">
      <c r="B59" s="1290" t="s">
        <v>904</v>
      </c>
      <c r="C59" s="1290"/>
      <c r="D59" s="1290"/>
      <c r="E59" s="1290"/>
      <c r="F59" s="1290"/>
      <c r="G59" s="1290"/>
      <c r="H59" s="1290"/>
      <c r="I59"/>
      <c r="K59" s="147"/>
      <c r="M59" s="60"/>
      <c r="N59" s="60"/>
      <c r="O59" s="60"/>
      <c r="P59" s="60"/>
      <c r="Q59" s="60"/>
      <c r="R59" s="60"/>
      <c r="S59" s="60"/>
    </row>
    <row r="60" spans="2:19" x14ac:dyDescent="0.15">
      <c r="I60"/>
      <c r="K60" s="147"/>
      <c r="M60" s="60"/>
      <c r="N60" s="60"/>
      <c r="O60" s="60"/>
      <c r="P60" s="60"/>
      <c r="Q60" s="60"/>
      <c r="R60" s="60"/>
      <c r="S60" s="60"/>
    </row>
  </sheetData>
  <mergeCells count="16">
    <mergeCell ref="B1:H1"/>
    <mergeCell ref="B10:H10"/>
    <mergeCell ref="B15:H15"/>
    <mergeCell ref="C17:H17"/>
    <mergeCell ref="A2:H3"/>
    <mergeCell ref="D21:E21"/>
    <mergeCell ref="B58:H58"/>
    <mergeCell ref="B59:H59"/>
    <mergeCell ref="C35:D35"/>
    <mergeCell ref="B34:H34"/>
    <mergeCell ref="B37:B40"/>
    <mergeCell ref="B44:B45"/>
    <mergeCell ref="B46:B47"/>
    <mergeCell ref="D33:G33"/>
    <mergeCell ref="D26:H29"/>
    <mergeCell ref="C22:F22"/>
  </mergeCells>
  <phoneticPr fontId="5"/>
  <dataValidations count="1">
    <dataValidation type="list" allowBlank="1" showInputMessage="1" showErrorMessage="1" sqref="C17" xr:uid="{00000000-0002-0000-0500-000000000000}">
      <formula1>$K$17:$K$18</formula1>
    </dataValidation>
  </dataValidations>
  <printOptions horizontalCentered="1"/>
  <pageMargins left="0.78740157480314965" right="0.78740157480314965" top="0.98425196850393704" bottom="0.78740157480314965" header="0.51181102362204722" footer="0.51181102362204722"/>
  <pageSetup paperSize="9" scale="110" orientation="portrait" r:id="rId1"/>
  <headerFooter alignWithMargins="0"/>
  <rowBreaks count="1" manualBreakCount="1">
    <brk id="32"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05"/>
  <dimension ref="A1:AK171"/>
  <sheetViews>
    <sheetView showGridLines="0" view="pageBreakPreview" zoomScaleNormal="100" zoomScaleSheetLayoutView="100" workbookViewId="0">
      <selection sqref="A1:H1"/>
    </sheetView>
  </sheetViews>
  <sheetFormatPr defaultRowHeight="13.5" x14ac:dyDescent="0.15"/>
  <cols>
    <col min="1" max="1" width="2.5" customWidth="1"/>
    <col min="2" max="2" width="14.75" customWidth="1"/>
    <col min="3" max="3" width="8.75" customWidth="1"/>
    <col min="4" max="4" width="10.625" customWidth="1"/>
    <col min="5" max="5" width="8" customWidth="1"/>
    <col min="6" max="6" width="5.625" customWidth="1"/>
    <col min="7" max="7" width="10.25" customWidth="1"/>
    <col min="8" max="8" width="15.625" customWidth="1"/>
    <col min="9" max="9" width="6.375" customWidth="1"/>
    <col min="10" max="10" width="9.625" style="60" bestFit="1" customWidth="1"/>
    <col min="11" max="11" width="7.375" style="60" bestFit="1" customWidth="1"/>
    <col min="12" max="17" width="9" style="60"/>
  </cols>
  <sheetData>
    <row r="1" spans="1:37" ht="50.1" customHeight="1" x14ac:dyDescent="0.15">
      <c r="A1" s="1000" t="str">
        <f>利用料算定表!X67</f>
        <v>令和　　年　　月　　日</v>
      </c>
      <c r="B1" s="1282"/>
      <c r="C1" s="1282"/>
      <c r="D1" s="1282"/>
      <c r="E1" s="1282"/>
      <c r="F1" s="1282"/>
      <c r="G1" s="1282"/>
      <c r="H1" s="1282"/>
    </row>
    <row r="2" spans="1:37" ht="20.100000000000001" customHeight="1" x14ac:dyDescent="0.15">
      <c r="A2" s="1283" t="str">
        <f>利用料算定表!B70</f>
        <v/>
      </c>
      <c r="B2" s="1283"/>
      <c r="C2" s="1283"/>
      <c r="D2" s="1283"/>
      <c r="E2" s="1283"/>
      <c r="F2" s="1283"/>
      <c r="G2" s="1283"/>
      <c r="H2" s="1283"/>
    </row>
    <row r="3" spans="1:37" ht="20.100000000000001" customHeight="1" x14ac:dyDescent="0.15">
      <c r="A3" s="1283"/>
      <c r="B3" s="1283"/>
      <c r="C3" s="1283"/>
      <c r="D3" s="1283"/>
      <c r="E3" s="1283"/>
      <c r="F3" s="1283"/>
      <c r="G3" s="1283"/>
      <c r="H3" s="1283"/>
    </row>
    <row r="4" spans="1:37" ht="20.100000000000001" customHeight="1" x14ac:dyDescent="0.15">
      <c r="A4" s="995" t="s">
        <v>1000</v>
      </c>
      <c r="B4" s="995"/>
      <c r="C4" s="995"/>
      <c r="D4" s="995"/>
      <c r="E4" s="995"/>
      <c r="F4" s="995"/>
      <c r="G4" s="995"/>
      <c r="H4" s="995"/>
    </row>
    <row r="5" spans="1:37" ht="20.100000000000001" customHeight="1" x14ac:dyDescent="0.15">
      <c r="A5" s="995" t="s">
        <v>1001</v>
      </c>
      <c r="B5" s="995"/>
      <c r="C5" s="995"/>
      <c r="D5" s="995"/>
      <c r="E5" s="995"/>
      <c r="F5" s="995"/>
      <c r="G5" s="995"/>
      <c r="H5" s="995"/>
    </row>
    <row r="6" spans="1:37" ht="20.100000000000001" customHeight="1" x14ac:dyDescent="0.15">
      <c r="A6" s="995" t="s">
        <v>1074</v>
      </c>
      <c r="B6" s="995"/>
      <c r="C6" s="995"/>
      <c r="D6" s="995"/>
      <c r="E6" s="995"/>
      <c r="F6" s="995"/>
      <c r="G6" s="995"/>
      <c r="H6" s="995"/>
    </row>
    <row r="7" spans="1:37" ht="20.100000000000001" customHeight="1" x14ac:dyDescent="0.15"/>
    <row r="8" spans="1:37" ht="20.100000000000001" customHeight="1" x14ac:dyDescent="0.15">
      <c r="A8" s="1286" t="s">
        <v>161</v>
      </c>
      <c r="B8" s="1286"/>
      <c r="C8" s="1286"/>
      <c r="D8" s="1286"/>
      <c r="E8" s="1286"/>
      <c r="F8" s="1286"/>
      <c r="G8" s="1286"/>
      <c r="H8" s="1286"/>
    </row>
    <row r="9" spans="1:37" ht="20.100000000000001" customHeight="1" x14ac:dyDescent="0.15"/>
    <row r="10" spans="1:37" ht="20.100000000000001" customHeight="1" x14ac:dyDescent="0.15">
      <c r="A10" s="1289" t="s">
        <v>915</v>
      </c>
      <c r="B10" s="1289"/>
      <c r="C10" s="1289"/>
      <c r="D10" s="1289"/>
      <c r="E10" s="1289"/>
      <c r="F10" s="1289"/>
      <c r="G10" s="1289"/>
      <c r="H10" s="1289"/>
      <c r="I10" s="1289"/>
      <c r="J10" s="1289"/>
      <c r="K10" s="1289"/>
      <c r="L10" s="1289"/>
      <c r="M10" s="1289"/>
      <c r="N10" s="1289"/>
      <c r="O10" s="1289"/>
      <c r="P10" s="1289"/>
      <c r="Q10" s="1289"/>
      <c r="R10" s="1289"/>
      <c r="S10" s="1289"/>
      <c r="T10" s="1289"/>
      <c r="U10" s="1289"/>
      <c r="V10" s="1289"/>
      <c r="W10" s="1289"/>
      <c r="X10" s="1289"/>
      <c r="Y10" s="1289"/>
      <c r="Z10" s="1289"/>
      <c r="AA10" s="1289"/>
      <c r="AB10" s="1289"/>
      <c r="AC10" s="1289"/>
      <c r="AD10" s="1289"/>
      <c r="AE10" s="1289"/>
      <c r="AF10" s="1289"/>
      <c r="AG10" s="1289"/>
    </row>
    <row r="11" spans="1:37" ht="20.100000000000001" customHeight="1" x14ac:dyDescent="0.15"/>
    <row r="12" spans="1:37" ht="20.100000000000001" customHeight="1" x14ac:dyDescent="0.15">
      <c r="A12" s="1003" t="s">
        <v>154</v>
      </c>
      <c r="B12" s="1003"/>
      <c r="C12" s="1003"/>
      <c r="D12" s="1003"/>
      <c r="E12" s="1003"/>
      <c r="F12" s="1003"/>
      <c r="G12" s="1003"/>
      <c r="H12" s="1003"/>
      <c r="AK12" s="213"/>
    </row>
    <row r="13" spans="1:37" ht="20.100000000000001" customHeight="1" x14ac:dyDescent="0.15"/>
    <row r="14" spans="1:37" ht="20.100000000000001" customHeight="1" x14ac:dyDescent="0.15">
      <c r="A14" t="s">
        <v>157</v>
      </c>
      <c r="C14" s="1313" t="s">
        <v>1121</v>
      </c>
      <c r="D14" s="1313"/>
      <c r="E14" s="1313"/>
      <c r="F14" s="1313"/>
      <c r="G14" s="1313"/>
      <c r="H14" s="1313"/>
      <c r="I14" s="186" t="s">
        <v>792</v>
      </c>
      <c r="K14" s="60" t="s">
        <v>921</v>
      </c>
    </row>
    <row r="15" spans="1:37" ht="20.100000000000001" customHeight="1" x14ac:dyDescent="0.15">
      <c r="K15" s="60" t="s">
        <v>922</v>
      </c>
    </row>
    <row r="16" spans="1:37" ht="20.100000000000001" customHeight="1" x14ac:dyDescent="0.15">
      <c r="A16" t="s">
        <v>155</v>
      </c>
      <c r="C16" t="s">
        <v>160</v>
      </c>
    </row>
    <row r="17" spans="1:15" ht="20.100000000000001" customHeight="1" x14ac:dyDescent="0.15"/>
    <row r="18" spans="1:15" ht="20.100000000000001" customHeight="1" x14ac:dyDescent="0.15">
      <c r="A18" t="s">
        <v>156</v>
      </c>
      <c r="C18" s="1288">
        <f>G59*(1+利用料算定表!$Z$62)</f>
        <v>110000.00000000001</v>
      </c>
      <c r="D18" s="1288"/>
      <c r="E18" s="48" t="s">
        <v>159</v>
      </c>
      <c r="F18" s="48"/>
    </row>
    <row r="19" spans="1:15" ht="20.100000000000001" customHeight="1" x14ac:dyDescent="0.15">
      <c r="C19" s="60" t="s">
        <v>144</v>
      </c>
      <c r="D19" s="141"/>
      <c r="G19" s="47">
        <f>C18-G59</f>
        <v>10000.000000000015</v>
      </c>
      <c r="H19" s="60" t="str">
        <f>"円） ※" &amp; DBCS(利用料算定表!$Z$62*100) &amp; "％"</f>
        <v>円） ※１０％</v>
      </c>
    </row>
    <row r="20" spans="1:15" customFormat="1" ht="10.5" customHeight="1" x14ac:dyDescent="0.15">
      <c r="H20" s="47"/>
      <c r="M20" s="60"/>
      <c r="N20" s="60"/>
      <c r="O20" s="60"/>
    </row>
    <row r="21" spans="1:15" customFormat="1" ht="22.5" customHeight="1" x14ac:dyDescent="0.15">
      <c r="A21" t="s">
        <v>1050</v>
      </c>
      <c r="C21" t="s">
        <v>1051</v>
      </c>
      <c r="M21" s="60"/>
      <c r="N21" s="60"/>
      <c r="O21" s="60"/>
    </row>
    <row r="22" spans="1:15" ht="12" customHeight="1" x14ac:dyDescent="0.15">
      <c r="H22" s="47"/>
    </row>
    <row r="23" spans="1:15" ht="20.100000000000001" customHeight="1" x14ac:dyDescent="0.15">
      <c r="A23" t="s">
        <v>1052</v>
      </c>
      <c r="C23" s="141" t="str">
        <f>IF(RIGHT($C$14,6)="移管業務委託",K23,"")</f>
        <v/>
      </c>
      <c r="H23" s="47"/>
      <c r="K23" s="60" t="s">
        <v>793</v>
      </c>
    </row>
    <row r="24" spans="1:15" ht="20.100000000000001" customHeight="1" x14ac:dyDescent="0.15">
      <c r="D24" s="94"/>
      <c r="E24" s="142"/>
      <c r="F24" s="142"/>
      <c r="G24" s="142"/>
      <c r="H24" s="49"/>
    </row>
    <row r="25" spans="1:15" ht="19.5" customHeight="1" x14ac:dyDescent="0.15">
      <c r="H25" s="47"/>
    </row>
    <row r="26" spans="1:15" ht="19.5" customHeight="1" x14ac:dyDescent="0.15"/>
    <row r="27" spans="1:15" ht="19.5" customHeight="1" x14ac:dyDescent="0.15"/>
    <row r="28" spans="1:15" ht="19.5" customHeight="1" x14ac:dyDescent="0.15"/>
    <row r="29" spans="1:15" ht="19.5" customHeight="1" x14ac:dyDescent="0.15">
      <c r="C29" s="124" t="s">
        <v>767</v>
      </c>
    </row>
    <row r="30" spans="1:15" ht="19.5" customHeight="1" x14ac:dyDescent="0.15"/>
    <row r="31" spans="1:15" ht="19.5" customHeight="1" x14ac:dyDescent="0.15">
      <c r="A31" s="1287" t="s">
        <v>162</v>
      </c>
      <c r="B31" s="1287"/>
      <c r="C31" s="1287"/>
      <c r="D31" s="1287"/>
      <c r="E31" s="1287"/>
      <c r="F31" s="1287"/>
      <c r="G31" s="1287"/>
      <c r="H31" s="1287"/>
    </row>
    <row r="32" spans="1:15" ht="19.5" customHeight="1" x14ac:dyDescent="0.15"/>
    <row r="33" spans="1:21" ht="19.5" customHeight="1" x14ac:dyDescent="0.15">
      <c r="A33" s="1284" t="str">
        <f>LEFT(C14,LEN(C14)-2)&amp;"の内訳"</f>
        <v>台帳登録閲覧システムデータ一括削除業務の内訳</v>
      </c>
      <c r="B33" s="1284"/>
      <c r="C33" s="1284"/>
      <c r="D33" s="1284"/>
      <c r="E33" s="1284"/>
      <c r="F33" s="1284"/>
      <c r="G33" s="1284"/>
      <c r="H33" s="1284"/>
    </row>
    <row r="34" spans="1:21" ht="19.5" customHeight="1" thickBot="1" x14ac:dyDescent="0.2">
      <c r="A34" s="1309" t="s">
        <v>7</v>
      </c>
      <c r="B34" s="1309"/>
      <c r="C34" s="1295" t="s">
        <v>4</v>
      </c>
      <c r="D34" s="1296"/>
      <c r="E34" s="95" t="s">
        <v>3</v>
      </c>
      <c r="F34" s="95" t="s">
        <v>988</v>
      </c>
      <c r="G34" s="95" t="s">
        <v>9</v>
      </c>
      <c r="H34" s="95" t="s">
        <v>163</v>
      </c>
    </row>
    <row r="35" spans="1:21" ht="19.5" customHeight="1" thickTop="1" x14ac:dyDescent="0.15">
      <c r="A35" s="326" t="s">
        <v>5</v>
      </c>
      <c r="B35" s="102"/>
      <c r="C35" s="102"/>
      <c r="D35" s="102"/>
      <c r="E35" s="102"/>
      <c r="F35" s="102"/>
      <c r="G35" s="102"/>
      <c r="H35" s="358"/>
    </row>
    <row r="36" spans="1:21" x14ac:dyDescent="0.15">
      <c r="A36" s="64"/>
      <c r="B36" s="1310" t="s">
        <v>766</v>
      </c>
      <c r="C36" s="127" t="s">
        <v>77</v>
      </c>
      <c r="D36" s="84">
        <f>VLOOKUP($C36,list2!$A$4:$E$7,2,0)</f>
        <v>55200</v>
      </c>
      <c r="E36" s="51">
        <f>IF(RIGHT($C$14,6)="移管業務委託",M40,M41)</f>
        <v>0</v>
      </c>
      <c r="F36" s="334" t="s">
        <v>989</v>
      </c>
      <c r="G36" s="84">
        <f t="shared" ref="G36:G43" si="0">D36*E36</f>
        <v>0</v>
      </c>
      <c r="H36" s="65"/>
    </row>
    <row r="37" spans="1:21" x14ac:dyDescent="0.15">
      <c r="A37" s="64"/>
      <c r="B37" s="1311"/>
      <c r="C37" s="127" t="s">
        <v>78</v>
      </c>
      <c r="D37" s="84">
        <f>VLOOKUP($C37,list2!$A$4:$E$7,2,0)</f>
        <v>45300</v>
      </c>
      <c r="E37" s="51">
        <f>IF(RIGHT($C$14,6)="移管業務委託",N40,N41)</f>
        <v>0</v>
      </c>
      <c r="F37" s="334" t="s">
        <v>989</v>
      </c>
      <c r="G37" s="84">
        <f t="shared" si="0"/>
        <v>0</v>
      </c>
      <c r="H37" s="128"/>
    </row>
    <row r="38" spans="1:21" x14ac:dyDescent="0.15">
      <c r="A38" s="64"/>
      <c r="B38" s="1311"/>
      <c r="C38" s="127" t="s">
        <v>79</v>
      </c>
      <c r="D38" s="84">
        <f>VLOOKUP($C38,list2!$A$4:$E$7,2,0)</f>
        <v>35600</v>
      </c>
      <c r="E38" s="51">
        <f>IF(RIGHT($C$14,6)="移管業務委託",O40,O41)</f>
        <v>0</v>
      </c>
      <c r="F38" s="334" t="s">
        <v>989</v>
      </c>
      <c r="G38" s="84">
        <f t="shared" si="0"/>
        <v>0</v>
      </c>
      <c r="H38" s="128"/>
    </row>
    <row r="39" spans="1:21" x14ac:dyDescent="0.15">
      <c r="A39" s="64"/>
      <c r="B39" s="1311"/>
      <c r="C39" s="129" t="s">
        <v>8</v>
      </c>
      <c r="D39" s="84">
        <f>VLOOKUP($C39,list2!$A$4:$E$7,2,0)</f>
        <v>31600</v>
      </c>
      <c r="E39" s="89">
        <f>IF(RIGHT($C$14,6)="移管業務委託",P40,P41)</f>
        <v>0</v>
      </c>
      <c r="F39" s="334" t="s">
        <v>989</v>
      </c>
      <c r="G39" s="90">
        <f t="shared" si="0"/>
        <v>0</v>
      </c>
      <c r="H39" s="130"/>
    </row>
    <row r="40" spans="1:21" x14ac:dyDescent="0.15">
      <c r="A40" s="131"/>
      <c r="B40" s="1310" t="str">
        <f>IF(RIGHT($C$14,6)="移管業務委託",K40,K41)</f>
        <v>②データ削除作業</v>
      </c>
      <c r="C40" s="127" t="s">
        <v>77</v>
      </c>
      <c r="D40" s="84">
        <f>VLOOKUP($C40,list2!$A$4:$E$7,2,0)</f>
        <v>55200</v>
      </c>
      <c r="E40" s="51">
        <f>IF(RIGHT($C$14,6)="移管業務委託",Q40,Q41)</f>
        <v>0</v>
      </c>
      <c r="F40" s="334" t="s">
        <v>989</v>
      </c>
      <c r="G40" s="90">
        <f t="shared" si="0"/>
        <v>0</v>
      </c>
      <c r="H40" s="65"/>
      <c r="K40" s="60" t="s">
        <v>794</v>
      </c>
      <c r="M40" s="60">
        <v>0.1</v>
      </c>
      <c r="N40" s="60">
        <v>0</v>
      </c>
      <c r="O40" s="60">
        <v>1</v>
      </c>
      <c r="P40" s="60">
        <v>1.5</v>
      </c>
      <c r="Q40" s="60">
        <v>0.1</v>
      </c>
      <c r="R40" s="60">
        <v>0</v>
      </c>
      <c r="S40" s="60">
        <v>1</v>
      </c>
      <c r="T40" s="60">
        <v>1.8</v>
      </c>
      <c r="U40" s="60">
        <v>440000</v>
      </c>
    </row>
    <row r="41" spans="1:21" x14ac:dyDescent="0.15">
      <c r="A41" s="64"/>
      <c r="B41" s="1311"/>
      <c r="C41" s="127" t="s">
        <v>78</v>
      </c>
      <c r="D41" s="84">
        <f>VLOOKUP($C41,list2!$A$4:$E$7,2,0)</f>
        <v>45300</v>
      </c>
      <c r="E41" s="51">
        <f>IF(RIGHT($C$14,6)="移管業務委託",R40,R41)</f>
        <v>0</v>
      </c>
      <c r="F41" s="334" t="s">
        <v>989</v>
      </c>
      <c r="G41" s="84">
        <f t="shared" si="0"/>
        <v>0</v>
      </c>
      <c r="H41" s="128"/>
      <c r="K41" s="60" t="s">
        <v>795</v>
      </c>
      <c r="M41" s="60">
        <v>0</v>
      </c>
      <c r="N41" s="60">
        <v>0</v>
      </c>
      <c r="O41" s="60">
        <v>0</v>
      </c>
      <c r="P41" s="60">
        <v>0</v>
      </c>
      <c r="Q41" s="60">
        <v>0</v>
      </c>
      <c r="R41" s="60">
        <v>0</v>
      </c>
      <c r="S41" s="60">
        <v>0</v>
      </c>
      <c r="T41" s="60">
        <v>1.5</v>
      </c>
      <c r="U41" s="60">
        <v>100000</v>
      </c>
    </row>
    <row r="42" spans="1:21" x14ac:dyDescent="0.15">
      <c r="A42" s="64"/>
      <c r="B42" s="1311"/>
      <c r="C42" s="127" t="s">
        <v>79</v>
      </c>
      <c r="D42" s="84">
        <f>VLOOKUP($C42,list2!$A$4:$E$7,2,0)</f>
        <v>35600</v>
      </c>
      <c r="E42" s="51">
        <f>IF(RIGHT($C$14,6)="移管業務委託",S40,S41)</f>
        <v>0</v>
      </c>
      <c r="F42" s="334" t="s">
        <v>989</v>
      </c>
      <c r="G42" s="84">
        <f t="shared" si="0"/>
        <v>0</v>
      </c>
      <c r="H42" s="128"/>
    </row>
    <row r="43" spans="1:21" x14ac:dyDescent="0.15">
      <c r="A43" s="64"/>
      <c r="B43" s="1311"/>
      <c r="C43" s="239" t="s">
        <v>8</v>
      </c>
      <c r="D43" s="240">
        <f>VLOOKUP($C43,list2!$A$4:$E$7,2,0)</f>
        <v>31600</v>
      </c>
      <c r="E43" s="241">
        <f>IF(RIGHT($C$14,6)="移管業務委託",T40,T41)</f>
        <v>1.5</v>
      </c>
      <c r="F43" s="334" t="s">
        <v>989</v>
      </c>
      <c r="G43" s="240">
        <f t="shared" si="0"/>
        <v>47400</v>
      </c>
      <c r="H43" s="128"/>
    </row>
    <row r="44" spans="1:21" x14ac:dyDescent="0.15">
      <c r="A44" s="242"/>
      <c r="B44" s="243"/>
      <c r="C44" s="234"/>
      <c r="D44" s="244"/>
      <c r="E44" s="245" t="s">
        <v>51</v>
      </c>
      <c r="F44" s="245"/>
      <c r="G44" s="230">
        <f>SUM(G36:G43)</f>
        <v>47400</v>
      </c>
      <c r="H44" s="246"/>
    </row>
    <row r="45" spans="1:21" ht="15" customHeight="1" x14ac:dyDescent="0.15">
      <c r="A45" s="66"/>
      <c r="B45" s="66"/>
      <c r="C45" s="96"/>
      <c r="D45" s="97"/>
      <c r="E45" s="98"/>
      <c r="F45" s="98"/>
      <c r="G45" s="97"/>
      <c r="H45" s="66"/>
    </row>
    <row r="46" spans="1:21" x14ac:dyDescent="0.15">
      <c r="A46" s="1314" t="s">
        <v>992</v>
      </c>
      <c r="B46" s="1314"/>
      <c r="C46" s="1314"/>
      <c r="D46" s="1314"/>
      <c r="E46" s="1314"/>
      <c r="F46" s="1314"/>
      <c r="G46" s="1314"/>
      <c r="H46" s="1315"/>
      <c r="J46"/>
      <c r="K46"/>
      <c r="L46"/>
      <c r="P46"/>
      <c r="Q46"/>
    </row>
    <row r="47" spans="1:21" x14ac:dyDescent="0.15">
      <c r="A47" s="1316" t="s">
        <v>964</v>
      </c>
      <c r="B47" s="1297"/>
      <c r="C47" s="321" t="s">
        <v>965</v>
      </c>
      <c r="D47" s="333"/>
      <c r="E47" s="237"/>
      <c r="F47" s="334" t="s">
        <v>966</v>
      </c>
      <c r="G47" s="230">
        <f>D47*E47</f>
        <v>0</v>
      </c>
      <c r="H47" s="337"/>
      <c r="J47"/>
      <c r="K47"/>
      <c r="L47"/>
      <c r="P47"/>
      <c r="Q47"/>
    </row>
    <row r="48" spans="1:21" x14ac:dyDescent="0.15">
      <c r="A48" s="1317"/>
      <c r="B48" s="1298"/>
      <c r="C48" s="321" t="s">
        <v>967</v>
      </c>
      <c r="D48" s="230"/>
      <c r="E48" s="241"/>
      <c r="F48" s="335" t="s">
        <v>968</v>
      </c>
      <c r="G48" s="240">
        <f t="shared" ref="G48:G50" si="1">D48*E48</f>
        <v>0</v>
      </c>
      <c r="H48" s="246"/>
      <c r="J48"/>
      <c r="K48"/>
      <c r="L48"/>
      <c r="P48"/>
      <c r="Q48"/>
    </row>
    <row r="49" spans="1:19" x14ac:dyDescent="0.15">
      <c r="A49" s="1316" t="s">
        <v>969</v>
      </c>
      <c r="B49" s="1297"/>
      <c r="C49" s="321" t="s">
        <v>965</v>
      </c>
      <c r="D49" s="333"/>
      <c r="E49" s="241"/>
      <c r="F49" s="335" t="s">
        <v>966</v>
      </c>
      <c r="G49" s="240">
        <f>D49*E49</f>
        <v>0</v>
      </c>
      <c r="H49" s="246"/>
      <c r="J49"/>
      <c r="K49"/>
      <c r="L49"/>
      <c r="P49"/>
      <c r="Q49"/>
    </row>
    <row r="50" spans="1:19" x14ac:dyDescent="0.15">
      <c r="A50" s="1317"/>
      <c r="B50" s="1298"/>
      <c r="C50" s="321" t="s">
        <v>967</v>
      </c>
      <c r="D50" s="230"/>
      <c r="E50" s="241"/>
      <c r="F50" s="335" t="s">
        <v>968</v>
      </c>
      <c r="G50" s="240">
        <f t="shared" si="1"/>
        <v>0</v>
      </c>
      <c r="H50" s="246"/>
      <c r="J50"/>
      <c r="K50"/>
      <c r="L50"/>
      <c r="P50"/>
      <c r="Q50"/>
    </row>
    <row r="51" spans="1:19" x14ac:dyDescent="0.15">
      <c r="A51" s="1318"/>
      <c r="B51" s="1319"/>
      <c r="C51" s="234"/>
      <c r="D51" s="244"/>
      <c r="E51" s="322"/>
      <c r="F51" s="322" t="s">
        <v>900</v>
      </c>
      <c r="G51" s="323">
        <f>SUM(G47:G50)</f>
        <v>0</v>
      </c>
      <c r="H51" s="324"/>
      <c r="J51"/>
      <c r="K51"/>
      <c r="L51"/>
      <c r="P51"/>
      <c r="Q51"/>
    </row>
    <row r="52" spans="1:19" ht="15" customHeight="1" x14ac:dyDescent="0.15">
      <c r="A52" s="126"/>
      <c r="B52" s="126"/>
      <c r="C52" s="102"/>
      <c r="D52" s="66"/>
      <c r="E52" s="98"/>
      <c r="F52" s="98"/>
      <c r="G52" s="97"/>
      <c r="H52" s="132"/>
    </row>
    <row r="53" spans="1:19" ht="14.25" thickBot="1" x14ac:dyDescent="0.2">
      <c r="A53" s="133" t="s">
        <v>47</v>
      </c>
      <c r="B53" s="232" t="s">
        <v>899</v>
      </c>
      <c r="C53" s="125"/>
      <c r="D53" s="134"/>
      <c r="E53" s="135">
        <v>1</v>
      </c>
      <c r="F53" s="374" t="s">
        <v>970</v>
      </c>
      <c r="G53" s="136">
        <f>ROUNDDOWN(G44*35/65,0)</f>
        <v>25523</v>
      </c>
      <c r="H53" s="253" t="s">
        <v>902</v>
      </c>
    </row>
    <row r="54" spans="1:19" ht="14.25" thickTop="1" x14ac:dyDescent="0.15">
      <c r="A54" s="1307"/>
      <c r="B54" s="1308"/>
      <c r="C54" s="101"/>
      <c r="D54" s="249"/>
      <c r="E54" s="249" t="s">
        <v>994</v>
      </c>
      <c r="F54" s="343" t="s">
        <v>971</v>
      </c>
      <c r="G54" s="247">
        <f>G44+G51+G53</f>
        <v>72923</v>
      </c>
      <c r="H54" s="74"/>
    </row>
    <row r="55" spans="1:19" ht="15" customHeight="1" x14ac:dyDescent="0.15">
      <c r="A55" s="126"/>
      <c r="B55" s="126"/>
      <c r="C55" s="102"/>
      <c r="D55" s="66"/>
      <c r="E55" s="98"/>
      <c r="F55" s="98"/>
      <c r="G55" s="92"/>
      <c r="H55" s="137"/>
    </row>
    <row r="56" spans="1:19" ht="14.25" thickBot="1" x14ac:dyDescent="0.2">
      <c r="A56" s="254" t="s">
        <v>48</v>
      </c>
      <c r="B56" s="231" t="s">
        <v>901</v>
      </c>
      <c r="C56" s="255"/>
      <c r="D56" s="256"/>
      <c r="E56" s="257">
        <v>0</v>
      </c>
      <c r="F56" s="335" t="s">
        <v>970</v>
      </c>
      <c r="G56" s="258">
        <f>ROUNDDOWN(G54*35/65,0)</f>
        <v>39266</v>
      </c>
      <c r="H56" s="259" t="s">
        <v>1020</v>
      </c>
    </row>
    <row r="57" spans="1:19" ht="14.25" thickTop="1" x14ac:dyDescent="0.15">
      <c r="A57" s="79"/>
      <c r="B57" s="80"/>
      <c r="C57" s="80"/>
      <c r="D57" s="270"/>
      <c r="E57" s="343" t="s">
        <v>1010</v>
      </c>
      <c r="F57" s="343" t="s">
        <v>972</v>
      </c>
      <c r="G57" s="247">
        <f>SUM(G54,G56)</f>
        <v>112189</v>
      </c>
      <c r="H57" s="74"/>
    </row>
    <row r="58" spans="1:19" x14ac:dyDescent="0.15">
      <c r="A58" s="67"/>
      <c r="B58" s="70"/>
      <c r="C58" s="70"/>
      <c r="D58" s="70"/>
      <c r="E58" s="325"/>
      <c r="F58" s="322" t="s">
        <v>1011</v>
      </c>
      <c r="G58" s="330">
        <f>G59-G57</f>
        <v>-12189</v>
      </c>
      <c r="H58" s="50"/>
    </row>
    <row r="59" spans="1:19" x14ac:dyDescent="0.15">
      <c r="A59" s="67"/>
      <c r="B59" s="70"/>
      <c r="C59" s="70"/>
      <c r="D59" s="70"/>
      <c r="E59" s="322"/>
      <c r="F59" s="322" t="s">
        <v>973</v>
      </c>
      <c r="G59" s="323">
        <f>IF(RIGHT($C$14,6)="移管業務委託",U40,U41)</f>
        <v>100000</v>
      </c>
      <c r="H59" s="50"/>
    </row>
    <row r="60" spans="1:19" ht="20.100000000000001" customHeight="1" x14ac:dyDescent="0.15">
      <c r="B60" s="861"/>
      <c r="C60" s="861"/>
      <c r="D60" s="861"/>
      <c r="E60" s="861"/>
      <c r="F60" s="1312"/>
      <c r="G60" s="861"/>
      <c r="H60" s="861"/>
      <c r="K60" s="147"/>
      <c r="R60" s="60"/>
      <c r="S60" s="60"/>
    </row>
    <row r="61" spans="1:19" x14ac:dyDescent="0.15">
      <c r="A61" s="248" t="s">
        <v>905</v>
      </c>
      <c r="B61" s="1290" t="s">
        <v>904</v>
      </c>
      <c r="C61" s="1290"/>
      <c r="D61" s="1290"/>
      <c r="E61" s="1290"/>
      <c r="F61" s="1290"/>
      <c r="G61" s="1290"/>
      <c r="H61" s="1290"/>
      <c r="K61" s="147"/>
      <c r="R61" s="60"/>
      <c r="S61" s="60"/>
    </row>
    <row r="62" spans="1:19" x14ac:dyDescent="0.15">
      <c r="K62" s="147"/>
      <c r="R62" s="60"/>
      <c r="S62" s="60"/>
    </row>
    <row r="63" spans="1:19" ht="20.100000000000001" customHeight="1" x14ac:dyDescent="0.15"/>
    <row r="155" spans="12:12" x14ac:dyDescent="0.15">
      <c r="L155" s="124"/>
    </row>
    <row r="170" spans="9:9" x14ac:dyDescent="0.15">
      <c r="I170" s="124"/>
    </row>
    <row r="171" spans="9:9" hidden="1" x14ac:dyDescent="0.15"/>
  </sheetData>
  <mergeCells count="23">
    <mergeCell ref="B60:H60"/>
    <mergeCell ref="B61:H61"/>
    <mergeCell ref="A5:H5"/>
    <mergeCell ref="C14:H14"/>
    <mergeCell ref="A46:H46"/>
    <mergeCell ref="A47:B48"/>
    <mergeCell ref="A49:B50"/>
    <mergeCell ref="A51:B51"/>
    <mergeCell ref="A1:H1"/>
    <mergeCell ref="A2:H3"/>
    <mergeCell ref="A54:B54"/>
    <mergeCell ref="C18:D18"/>
    <mergeCell ref="A4:H4"/>
    <mergeCell ref="A6:H6"/>
    <mergeCell ref="A8:H8"/>
    <mergeCell ref="A12:H12"/>
    <mergeCell ref="A31:H31"/>
    <mergeCell ref="A33:H33"/>
    <mergeCell ref="A34:B34"/>
    <mergeCell ref="C34:D34"/>
    <mergeCell ref="B36:B39"/>
    <mergeCell ref="B40:B43"/>
    <mergeCell ref="A10:AG10"/>
  </mergeCells>
  <phoneticPr fontId="5"/>
  <dataValidations count="1">
    <dataValidation type="list" allowBlank="1" showInputMessage="1" showErrorMessage="1" sqref="C14:H14" xr:uid="{00000000-0002-0000-0600-000000000000}">
      <formula1>$K$14:$K$15</formula1>
    </dataValidation>
  </dataValidations>
  <printOptions horizontalCentered="1"/>
  <pageMargins left="0.78740157480314965" right="0.78740157480314965" top="0.98425196850393704" bottom="0.98425196850393704" header="0.51181102362204722" footer="0.51181102362204722"/>
  <pageSetup paperSize="9" scale="107" orientation="portrait" r:id="rId1"/>
  <headerFooter alignWithMargins="0"/>
  <rowBreaks count="1" manualBreakCount="1">
    <brk id="3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AF161"/>
  <sheetViews>
    <sheetView showGridLines="0" view="pageBreakPreview" zoomScaleNormal="100" zoomScaleSheetLayoutView="100" workbookViewId="0">
      <selection sqref="A1:G1"/>
    </sheetView>
  </sheetViews>
  <sheetFormatPr defaultRowHeight="13.5" outlineLevelRow="1" x14ac:dyDescent="0.15"/>
  <cols>
    <col min="1" max="1" width="2.5" customWidth="1"/>
    <col min="2" max="2" width="14.75" customWidth="1"/>
    <col min="3" max="3" width="8.75" customWidth="1"/>
    <col min="4" max="4" width="10.625" customWidth="1"/>
    <col min="5" max="5" width="9.375" customWidth="1"/>
    <col min="6" max="6" width="10.25" customWidth="1"/>
    <col min="7" max="7" width="15.625" customWidth="1"/>
    <col min="8" max="8" width="6.375" customWidth="1"/>
    <col min="9" max="9" width="4.375" style="60" customWidth="1"/>
    <col min="10" max="10" width="7.375" style="60" bestFit="1" customWidth="1"/>
    <col min="11" max="11" width="9" style="60"/>
    <col min="12" max="12" width="12.875" style="60" customWidth="1"/>
    <col min="13" max="16" width="9" style="60"/>
  </cols>
  <sheetData>
    <row r="1" spans="1:32" ht="50.1" customHeight="1" x14ac:dyDescent="0.15">
      <c r="A1" s="1000" t="str">
        <f>利用料算定表!X67</f>
        <v>令和　　年　　月　　日</v>
      </c>
      <c r="B1" s="1282"/>
      <c r="C1" s="1282"/>
      <c r="D1" s="1282"/>
      <c r="E1" s="1282"/>
      <c r="F1" s="1282"/>
      <c r="G1" s="1282"/>
    </row>
    <row r="2" spans="1:32" ht="20.100000000000001" customHeight="1" x14ac:dyDescent="0.15">
      <c r="A2" s="1283" t="str">
        <f>利用料算定表!B70</f>
        <v/>
      </c>
      <c r="B2" s="1283"/>
      <c r="C2" s="1283"/>
      <c r="D2" s="1283"/>
      <c r="E2" s="1283"/>
      <c r="F2" s="1283"/>
      <c r="G2" s="1283"/>
    </row>
    <row r="3" spans="1:32" ht="20.100000000000001" customHeight="1" x14ac:dyDescent="0.15">
      <c r="A3" s="1283"/>
      <c r="B3" s="1283"/>
      <c r="C3" s="1283"/>
      <c r="D3" s="1283"/>
      <c r="E3" s="1283"/>
      <c r="F3" s="1283"/>
      <c r="G3" s="1283"/>
    </row>
    <row r="4" spans="1:32" ht="20.100000000000001" customHeight="1" x14ac:dyDescent="0.15">
      <c r="A4" s="995" t="s">
        <v>1</v>
      </c>
      <c r="B4" s="995"/>
      <c r="C4" s="995"/>
      <c r="D4" s="995"/>
      <c r="E4" s="995"/>
      <c r="F4" s="995"/>
      <c r="G4" s="995"/>
    </row>
    <row r="5" spans="1:32" ht="20.100000000000001" customHeight="1" x14ac:dyDescent="0.15">
      <c r="A5" s="995" t="s">
        <v>176</v>
      </c>
      <c r="B5" s="995"/>
      <c r="C5" s="995"/>
      <c r="D5" s="995"/>
      <c r="E5" s="995"/>
      <c r="F5" s="995"/>
      <c r="G5" s="995"/>
    </row>
    <row r="6" spans="1:32" ht="20.100000000000001" customHeight="1" x14ac:dyDescent="0.15">
      <c r="A6" s="995" t="s">
        <v>1075</v>
      </c>
      <c r="B6" s="995"/>
      <c r="C6" s="995"/>
      <c r="D6" s="995"/>
      <c r="E6" s="995"/>
      <c r="F6" s="995"/>
      <c r="G6" s="995"/>
    </row>
    <row r="7" spans="1:32" ht="20.100000000000001" customHeight="1" x14ac:dyDescent="0.15"/>
    <row r="8" spans="1:32" ht="20.100000000000001" customHeight="1" x14ac:dyDescent="0.15">
      <c r="A8" s="1286" t="s">
        <v>161</v>
      </c>
      <c r="B8" s="1286"/>
      <c r="C8" s="1286"/>
      <c r="D8" s="1286"/>
      <c r="E8" s="1286"/>
      <c r="F8" s="1286"/>
      <c r="G8" s="1286"/>
    </row>
    <row r="9" spans="1:32" ht="20.100000000000001" customHeight="1" x14ac:dyDescent="0.15"/>
    <row r="10" spans="1:32" ht="20.100000000000001" customHeight="1" x14ac:dyDescent="0.15">
      <c r="A10" s="1289" t="s">
        <v>915</v>
      </c>
      <c r="B10" s="1289"/>
      <c r="C10" s="1289"/>
      <c r="D10" s="1289"/>
      <c r="E10" s="1289"/>
      <c r="F10" s="1289"/>
      <c r="G10" s="1289"/>
      <c r="H10" s="1289"/>
      <c r="I10" s="1289"/>
      <c r="J10" s="1289"/>
      <c r="K10" s="1289"/>
      <c r="L10" s="1289"/>
      <c r="M10" s="1289"/>
      <c r="N10" s="1289"/>
      <c r="O10" s="1289"/>
      <c r="P10" s="1289"/>
      <c r="Q10" s="1289"/>
      <c r="R10" s="1289"/>
      <c r="S10" s="1289"/>
      <c r="T10" s="1289"/>
      <c r="U10" s="1289"/>
      <c r="V10" s="1289"/>
      <c r="W10" s="1289"/>
      <c r="X10" s="1289"/>
      <c r="Y10" s="1289"/>
      <c r="Z10" s="1289"/>
      <c r="AA10" s="1289"/>
      <c r="AB10" s="1289"/>
      <c r="AC10" s="1289"/>
      <c r="AD10" s="1289"/>
      <c r="AE10" s="1289"/>
      <c r="AF10" s="1289"/>
    </row>
    <row r="11" spans="1:32" ht="20.100000000000001" customHeight="1" x14ac:dyDescent="0.15"/>
    <row r="12" spans="1:32" ht="20.100000000000001" customHeight="1" x14ac:dyDescent="0.15">
      <c r="A12" s="1003" t="s">
        <v>154</v>
      </c>
      <c r="B12" s="1003"/>
      <c r="C12" s="1003"/>
      <c r="D12" s="1003"/>
      <c r="E12" s="1003"/>
      <c r="F12" s="1003"/>
      <c r="G12" s="1003"/>
    </row>
    <row r="13" spans="1:32" ht="20.100000000000001" customHeight="1" x14ac:dyDescent="0.15"/>
    <row r="14" spans="1:32" ht="20.100000000000001" customHeight="1" x14ac:dyDescent="0.15">
      <c r="A14" t="s">
        <v>157</v>
      </c>
      <c r="C14" s="995" t="s">
        <v>1122</v>
      </c>
      <c r="D14" s="995"/>
      <c r="E14" s="995"/>
      <c r="F14" s="995"/>
      <c r="G14" s="995"/>
      <c r="H14" s="186" t="s">
        <v>792</v>
      </c>
      <c r="I14" s="196" t="s">
        <v>803</v>
      </c>
      <c r="J14" s="191" t="s">
        <v>1122</v>
      </c>
      <c r="K14" s="192"/>
      <c r="L14" s="192"/>
      <c r="M14" s="191" t="s">
        <v>769</v>
      </c>
      <c r="N14" s="192"/>
      <c r="O14" s="193"/>
    </row>
    <row r="15" spans="1:32" ht="20.100000000000001" customHeight="1" x14ac:dyDescent="0.15">
      <c r="I15" s="196" t="s">
        <v>804</v>
      </c>
      <c r="J15" s="191" t="s">
        <v>1123</v>
      </c>
      <c r="K15" s="192"/>
      <c r="L15" s="192"/>
      <c r="M15" s="191" t="s">
        <v>772</v>
      </c>
      <c r="N15" s="192"/>
      <c r="O15" s="193"/>
    </row>
    <row r="16" spans="1:32" ht="20.100000000000001" customHeight="1" x14ac:dyDescent="0.15">
      <c r="A16" t="s">
        <v>155</v>
      </c>
      <c r="C16" t="s">
        <v>160</v>
      </c>
      <c r="I16" s="196" t="s">
        <v>805</v>
      </c>
      <c r="J16" s="191" t="s">
        <v>1124</v>
      </c>
      <c r="K16" s="192"/>
      <c r="L16" s="192"/>
      <c r="M16" s="191" t="s">
        <v>773</v>
      </c>
      <c r="N16" s="192"/>
      <c r="O16" s="193"/>
    </row>
    <row r="17" spans="1:16" ht="20.100000000000001" customHeight="1" x14ac:dyDescent="0.15">
      <c r="I17" s="196" t="s">
        <v>806</v>
      </c>
      <c r="J17" s="191" t="s">
        <v>1125</v>
      </c>
      <c r="K17" s="192"/>
      <c r="L17" s="192"/>
      <c r="M17" s="191" t="s">
        <v>812</v>
      </c>
      <c r="N17" s="192"/>
      <c r="O17" s="193"/>
      <c r="P17" s="60" t="s">
        <v>910</v>
      </c>
    </row>
    <row r="18" spans="1:16" ht="20.100000000000001" customHeight="1" x14ac:dyDescent="0.15">
      <c r="A18" t="s">
        <v>156</v>
      </c>
      <c r="C18" s="1288">
        <f>F49*(1+利用料算定表!$Z$62)</f>
        <v>275000</v>
      </c>
      <c r="D18" s="1288"/>
      <c r="E18" s="48" t="s">
        <v>159</v>
      </c>
      <c r="I18" s="196" t="s">
        <v>939</v>
      </c>
      <c r="J18" s="285" t="s">
        <v>1126</v>
      </c>
      <c r="K18" s="192"/>
      <c r="L18" s="192"/>
      <c r="M18" s="191" t="s">
        <v>772</v>
      </c>
      <c r="N18" s="192"/>
      <c r="O18" s="193"/>
      <c r="P18" s="60" t="s">
        <v>940</v>
      </c>
    </row>
    <row r="19" spans="1:16" ht="20.100000000000001" customHeight="1" x14ac:dyDescent="0.15">
      <c r="C19" s="60" t="s">
        <v>144</v>
      </c>
      <c r="D19" s="141"/>
      <c r="F19" s="47">
        <f>C18-F49</f>
        <v>25000</v>
      </c>
      <c r="G19" s="60" t="str">
        <f>"円） ※" &amp; DBCS(利用料算定表!$Z$62*100) &amp; "％"</f>
        <v>円） ※１０％</v>
      </c>
    </row>
    <row r="20" spans="1:16" ht="10.5" customHeight="1" x14ac:dyDescent="0.15">
      <c r="H20" s="47"/>
      <c r="I20"/>
      <c r="J20"/>
      <c r="K20"/>
      <c r="L20"/>
      <c r="P20"/>
    </row>
    <row r="21" spans="1:16" ht="22.5" customHeight="1" x14ac:dyDescent="0.15">
      <c r="A21" t="s">
        <v>1050</v>
      </c>
      <c r="C21" t="s">
        <v>1051</v>
      </c>
      <c r="I21"/>
      <c r="J21"/>
      <c r="K21"/>
      <c r="L21"/>
      <c r="P21"/>
    </row>
    <row r="22" spans="1:16" ht="20.100000000000001" customHeight="1" x14ac:dyDescent="0.15">
      <c r="G22" s="47"/>
    </row>
    <row r="23" spans="1:16" ht="20.100000000000001" customHeight="1" x14ac:dyDescent="0.15">
      <c r="A23" t="s">
        <v>1052</v>
      </c>
      <c r="C23" s="195" t="s">
        <v>800</v>
      </c>
      <c r="G23" s="47"/>
    </row>
    <row r="24" spans="1:16" ht="20.100000000000001" customHeight="1" x14ac:dyDescent="0.15">
      <c r="C24" s="195" t="s">
        <v>798</v>
      </c>
      <c r="D24" s="94"/>
      <c r="E24" s="142"/>
      <c r="F24" s="142"/>
      <c r="G24" s="49"/>
    </row>
    <row r="25" spans="1:16" ht="19.5" customHeight="1" x14ac:dyDescent="0.15">
      <c r="C25" s="195" t="s">
        <v>801</v>
      </c>
      <c r="G25" s="47"/>
    </row>
    <row r="26" spans="1:16" ht="19.5" customHeight="1" x14ac:dyDescent="0.15">
      <c r="C26" s="195" t="s">
        <v>802</v>
      </c>
    </row>
    <row r="27" spans="1:16" ht="19.5" customHeight="1" x14ac:dyDescent="0.15">
      <c r="C27" s="60" t="str">
        <f>IF(RIGHT($C$14)="　",J27,IF(C14="ＩＣＢＡ設置回線敷設工事（再敷設及び復旧工事）",$J28,""))</f>
        <v/>
      </c>
      <c r="J27" s="60" t="s">
        <v>799</v>
      </c>
    </row>
    <row r="28" spans="1:16" ht="19.5" customHeight="1" x14ac:dyDescent="0.15">
      <c r="J28" s="286" t="s">
        <v>942</v>
      </c>
    </row>
    <row r="29" spans="1:16" ht="19.5" customHeight="1" x14ac:dyDescent="0.15">
      <c r="C29" s="124" t="s">
        <v>770</v>
      </c>
    </row>
    <row r="30" spans="1:16" ht="19.5" customHeight="1" x14ac:dyDescent="0.15"/>
    <row r="31" spans="1:16" ht="19.5" customHeight="1" x14ac:dyDescent="0.15">
      <c r="A31" s="1287" t="s">
        <v>162</v>
      </c>
      <c r="B31" s="1287"/>
      <c r="C31" s="1287"/>
      <c r="D31" s="1287"/>
      <c r="E31" s="1287"/>
      <c r="F31" s="1287"/>
      <c r="G31" s="1287"/>
    </row>
    <row r="32" spans="1:16" ht="19.5" customHeight="1" x14ac:dyDescent="0.15"/>
    <row r="33" spans="1:15" ht="19.5" customHeight="1" x14ac:dyDescent="0.15">
      <c r="A33" s="1284" t="s">
        <v>1127</v>
      </c>
      <c r="B33" s="1284"/>
      <c r="C33" s="1284"/>
      <c r="D33" s="1284"/>
      <c r="E33" s="1284"/>
      <c r="F33" s="1284"/>
      <c r="G33" s="1284"/>
    </row>
    <row r="34" spans="1:15" ht="19.5" customHeight="1" x14ac:dyDescent="0.15">
      <c r="A34" s="1320" t="s">
        <v>7</v>
      </c>
      <c r="B34" s="1320"/>
      <c r="C34" s="1321" t="s">
        <v>4</v>
      </c>
      <c r="D34" s="1322"/>
      <c r="E34" s="46" t="s">
        <v>3</v>
      </c>
      <c r="F34" s="46" t="s">
        <v>9</v>
      </c>
      <c r="G34" s="46" t="s">
        <v>163</v>
      </c>
    </row>
    <row r="35" spans="1:15" ht="19.5" customHeight="1" x14ac:dyDescent="0.15">
      <c r="A35" s="67" t="s">
        <v>5</v>
      </c>
      <c r="B35" s="77"/>
      <c r="C35" s="77"/>
      <c r="D35" s="77"/>
      <c r="E35" s="77"/>
      <c r="F35" s="77"/>
      <c r="G35" s="62"/>
      <c r="J35" s="196" t="s">
        <v>807</v>
      </c>
      <c r="K35" s="196" t="s">
        <v>804</v>
      </c>
      <c r="L35" s="196" t="s">
        <v>805</v>
      </c>
      <c r="M35" s="196" t="s">
        <v>806</v>
      </c>
      <c r="N35" s="196" t="s">
        <v>29</v>
      </c>
    </row>
    <row r="36" spans="1:15" ht="19.5" customHeight="1" x14ac:dyDescent="0.15">
      <c r="A36" s="263"/>
      <c r="B36" s="1323" t="str">
        <f>IF(RIGHT($C$14,2)="作業","①ルータ設定作業","①回線敷設作業")</f>
        <v>①回線敷設作業</v>
      </c>
      <c r="C36" s="127" t="s">
        <v>77</v>
      </c>
      <c r="D36" s="84">
        <f>VLOOKUP($C36,list2!$A$4:$E$7,2,0)</f>
        <v>55200</v>
      </c>
      <c r="E36" s="51">
        <f>IF(RIGHT($C$14,2)="工事",$J36,IF(RIGHT($C$14,2)="設）",$K36,IF(RIGHT($C$14,2)="作業",$L36,IF(C14="ＩＣＢＡ設置回線敷設工事（再敷設及び復旧工事）",$N36,$M36))))</f>
        <v>0.5</v>
      </c>
      <c r="F36" s="84">
        <f>D36*E36</f>
        <v>27600</v>
      </c>
      <c r="G36" s="65"/>
      <c r="J36" s="266">
        <v>0.5</v>
      </c>
      <c r="K36" s="197">
        <f>J36</f>
        <v>0.5</v>
      </c>
      <c r="L36" s="197">
        <v>0.2</v>
      </c>
      <c r="M36" s="197">
        <f>J36</f>
        <v>0.5</v>
      </c>
      <c r="N36" s="197">
        <v>0.5</v>
      </c>
      <c r="O36" s="194"/>
    </row>
    <row r="37" spans="1:15" ht="19.5" customHeight="1" x14ac:dyDescent="0.15">
      <c r="A37" s="64"/>
      <c r="B37" s="1324"/>
      <c r="C37" s="127" t="s">
        <v>79</v>
      </c>
      <c r="D37" s="84">
        <f>VLOOKUP($C37,list2!$A$4:$E$7,2,0)</f>
        <v>35600</v>
      </c>
      <c r="E37" s="51">
        <f>IF(RIGHT($C$14,2)="工事",$J37,IF(RIGHT($C$14,2)="設）",$K37,IF(RIGHT($C$14,2)="作業",$L37,IF(C14="ＩＣＢＡ設置回線敷設工事（再敷設及び復旧工事）",$N37,$M37))))</f>
        <v>1.7</v>
      </c>
      <c r="F37" s="84">
        <f>D37*E37</f>
        <v>60520</v>
      </c>
      <c r="G37" s="128"/>
      <c r="J37" s="267">
        <v>1.7</v>
      </c>
      <c r="K37" s="198">
        <v>1.1000000000000001</v>
      </c>
      <c r="L37" s="198">
        <v>0.8</v>
      </c>
      <c r="M37" s="198">
        <v>0.2</v>
      </c>
      <c r="N37" s="198">
        <v>1.7</v>
      </c>
      <c r="O37" s="194"/>
    </row>
    <row r="38" spans="1:15" ht="19.5" customHeight="1" outlineLevel="1" x14ac:dyDescent="0.15">
      <c r="A38" s="64"/>
      <c r="B38" s="264" t="str">
        <f>IF(RIGHT($C$14,2)="工事","②ルータ設定作業",IF(RIGHT($C$14,2)="事　","②ルータ設定作業",""))</f>
        <v>②ルータ設定作業</v>
      </c>
      <c r="C38" s="239" t="s">
        <v>79</v>
      </c>
      <c r="D38" s="240">
        <f>VLOOKUP($C38,list2!$A$4:$E$7,2,0)</f>
        <v>35600</v>
      </c>
      <c r="E38" s="241">
        <f>IF(RIGHT($C$14,2)="工事",$J38,IF(RIGHT($C$14,2)="設）",$K38,IF(RIGHT($C$14,2)="作業",$L38,IF(C14="ＩＣＢＡ設置回線敷設工事（再敷設及び復旧工事）",$N38,$M38))))</f>
        <v>0.5</v>
      </c>
      <c r="F38" s="240">
        <f>D38*E38</f>
        <v>17800</v>
      </c>
      <c r="G38" s="128"/>
      <c r="J38" s="268">
        <v>0.5</v>
      </c>
      <c r="K38" s="199">
        <v>0</v>
      </c>
      <c r="L38" s="199">
        <v>0</v>
      </c>
      <c r="M38" s="199">
        <v>0.5</v>
      </c>
      <c r="N38" s="199">
        <v>0</v>
      </c>
      <c r="O38" s="194"/>
    </row>
    <row r="39" spans="1:15" ht="28.5" customHeight="1" x14ac:dyDescent="0.15">
      <c r="A39" s="242"/>
      <c r="B39" s="243"/>
      <c r="C39" s="234"/>
      <c r="D39" s="244"/>
      <c r="E39" s="252" t="s">
        <v>771</v>
      </c>
      <c r="F39" s="230">
        <f>SUM(F36:F38)</f>
        <v>105920</v>
      </c>
      <c r="G39" s="246"/>
    </row>
    <row r="40" spans="1:15" ht="15" customHeight="1" x14ac:dyDescent="0.15">
      <c r="A40" s="66"/>
      <c r="B40" s="66"/>
      <c r="C40" s="96"/>
      <c r="D40" s="97"/>
      <c r="E40" s="98"/>
      <c r="F40" s="97"/>
      <c r="G40" s="66"/>
    </row>
    <row r="41" spans="1:15" ht="28.5" customHeight="1" x14ac:dyDescent="0.15">
      <c r="A41" s="233" t="s">
        <v>46</v>
      </c>
      <c r="B41" s="234" t="s">
        <v>898</v>
      </c>
      <c r="C41" s="235"/>
      <c r="D41" s="236"/>
      <c r="E41" s="237">
        <v>0</v>
      </c>
      <c r="F41" s="230">
        <v>0</v>
      </c>
      <c r="G41" s="238"/>
    </row>
    <row r="42" spans="1:15" ht="15" customHeight="1" x14ac:dyDescent="0.15">
      <c r="A42" s="126"/>
      <c r="B42" s="126"/>
      <c r="C42" s="102"/>
      <c r="D42" s="66"/>
      <c r="E42" s="98"/>
      <c r="F42" s="97"/>
      <c r="G42" s="132"/>
    </row>
    <row r="43" spans="1:15" ht="28.5" customHeight="1" thickBot="1" x14ac:dyDescent="0.2">
      <c r="A43" s="133" t="s">
        <v>47</v>
      </c>
      <c r="B43" s="232" t="s">
        <v>899</v>
      </c>
      <c r="C43" s="125"/>
      <c r="D43" s="134"/>
      <c r="E43" s="135">
        <v>1</v>
      </c>
      <c r="F43" s="93">
        <f>ROUNDDOWN(F39*35/65,0)</f>
        <v>57033</v>
      </c>
      <c r="G43" s="253" t="s">
        <v>902</v>
      </c>
    </row>
    <row r="44" spans="1:15" ht="28.5" customHeight="1" thickTop="1" x14ac:dyDescent="0.15">
      <c r="A44" s="1307"/>
      <c r="B44" s="1308"/>
      <c r="C44" s="101"/>
      <c r="D44" s="249" t="s">
        <v>906</v>
      </c>
      <c r="E44" s="100" t="s">
        <v>50</v>
      </c>
      <c r="F44" s="85">
        <f>SUM(F39,F41,F43)</f>
        <v>162953</v>
      </c>
      <c r="G44" s="74"/>
    </row>
    <row r="45" spans="1:15" ht="15" customHeight="1" x14ac:dyDescent="0.15">
      <c r="A45" s="126"/>
      <c r="B45" s="126"/>
      <c r="C45" s="102"/>
      <c r="D45" s="66"/>
      <c r="E45" s="98"/>
      <c r="F45" s="92"/>
      <c r="G45" s="137"/>
    </row>
    <row r="46" spans="1:15" ht="28.5" customHeight="1" x14ac:dyDescent="0.15">
      <c r="A46" s="138" t="s">
        <v>48</v>
      </c>
      <c r="B46" s="232" t="s">
        <v>901</v>
      </c>
      <c r="C46" s="125"/>
      <c r="D46" s="134"/>
      <c r="E46" s="139">
        <v>0</v>
      </c>
      <c r="F46" s="140">
        <f>ROUNDDOWN(F44*35/65,0)</f>
        <v>87743</v>
      </c>
      <c r="G46" s="265" t="s">
        <v>1020</v>
      </c>
    </row>
    <row r="47" spans="1:15" ht="28.5" customHeight="1" x14ac:dyDescent="0.15">
      <c r="A47" s="67"/>
      <c r="B47" s="70"/>
      <c r="C47" s="70"/>
      <c r="D47" s="70"/>
      <c r="E47" s="99" t="s">
        <v>58</v>
      </c>
      <c r="F47" s="103">
        <f>F44+F46</f>
        <v>250696</v>
      </c>
      <c r="G47" s="50"/>
    </row>
    <row r="48" spans="1:15" ht="15" customHeight="1" x14ac:dyDescent="0.15">
      <c r="A48" s="67"/>
      <c r="B48" s="70"/>
      <c r="C48" s="70"/>
      <c r="D48" s="70"/>
      <c r="E48" s="99" t="s">
        <v>909</v>
      </c>
      <c r="F48" s="104">
        <f>F49-F47</f>
        <v>-696</v>
      </c>
      <c r="G48" s="50"/>
      <c r="J48" s="196" t="s">
        <v>807</v>
      </c>
      <c r="K48" s="196" t="s">
        <v>804</v>
      </c>
      <c r="L48" s="196" t="s">
        <v>805</v>
      </c>
      <c r="M48" s="196" t="s">
        <v>806</v>
      </c>
      <c r="N48" s="196" t="s">
        <v>941</v>
      </c>
    </row>
    <row r="49" spans="1:18" ht="28.5" customHeight="1" x14ac:dyDescent="0.15">
      <c r="A49" s="67"/>
      <c r="B49" s="70"/>
      <c r="C49" s="70"/>
      <c r="D49" s="70"/>
      <c r="E49" s="105" t="s">
        <v>164</v>
      </c>
      <c r="F49" s="103">
        <f>IF(RIGHT($C$14,2)="工事",$J49,IF(RIGHT($C$14,2)="設）",$K49,IF(RIGHT($C$14,2)="作業",$L49,IF(C14="ＩＣＢＡ設置回線敷設工事（再敷設及び復旧工事）",$N49,$M49))))</f>
        <v>250000</v>
      </c>
      <c r="G49" s="50"/>
      <c r="J49" s="201">
        <v>250000</v>
      </c>
      <c r="K49" s="200">
        <v>150000</v>
      </c>
      <c r="L49" s="200">
        <v>90000</v>
      </c>
      <c r="M49" s="200">
        <v>120000</v>
      </c>
      <c r="N49" s="200">
        <v>200000</v>
      </c>
    </row>
    <row r="50" spans="1:18" ht="20.100000000000001" customHeight="1" x14ac:dyDescent="0.15">
      <c r="B50" s="861"/>
      <c r="C50" s="861"/>
      <c r="D50" s="861"/>
      <c r="E50" s="861"/>
      <c r="F50" s="861"/>
      <c r="G50" s="861"/>
      <c r="J50" s="147"/>
      <c r="Q50" s="60"/>
      <c r="R50" s="60"/>
    </row>
    <row r="51" spans="1:18" x14ac:dyDescent="0.15">
      <c r="A51" s="248" t="s">
        <v>905</v>
      </c>
      <c r="B51" s="1290" t="s">
        <v>904</v>
      </c>
      <c r="C51" s="1290"/>
      <c r="D51" s="1290"/>
      <c r="E51" s="1290"/>
      <c r="F51" s="1290"/>
      <c r="G51" s="1290"/>
      <c r="J51" s="147"/>
      <c r="Q51" s="60"/>
      <c r="R51" s="60"/>
    </row>
    <row r="52" spans="1:18" x14ac:dyDescent="0.15">
      <c r="J52" s="147"/>
      <c r="Q52" s="60"/>
      <c r="R52" s="60"/>
    </row>
    <row r="53" spans="1:18" ht="20.100000000000001" customHeight="1" x14ac:dyDescent="0.15"/>
    <row r="145" spans="8:11" x14ac:dyDescent="0.15">
      <c r="K145" s="124"/>
    </row>
    <row r="160" spans="8:11" x14ac:dyDescent="0.15">
      <c r="H160" s="124"/>
    </row>
    <row r="161" hidden="1" x14ac:dyDescent="0.15"/>
  </sheetData>
  <mergeCells count="18">
    <mergeCell ref="B36:B37"/>
    <mergeCell ref="A10:AF10"/>
    <mergeCell ref="B50:G50"/>
    <mergeCell ref="B51:G51"/>
    <mergeCell ref="A4:G4"/>
    <mergeCell ref="A1:G1"/>
    <mergeCell ref="A2:G3"/>
    <mergeCell ref="A44:B44"/>
    <mergeCell ref="C18:D18"/>
    <mergeCell ref="A6:G6"/>
    <mergeCell ref="A8:G8"/>
    <mergeCell ref="A12:G12"/>
    <mergeCell ref="A5:G5"/>
    <mergeCell ref="C14:G14"/>
    <mergeCell ref="A31:G31"/>
    <mergeCell ref="A33:G33"/>
    <mergeCell ref="A34:B34"/>
    <mergeCell ref="C34:D34"/>
  </mergeCells>
  <phoneticPr fontId="5"/>
  <dataValidations count="1">
    <dataValidation type="list" allowBlank="1" showInputMessage="1" showErrorMessage="1" sqref="C14:G14" xr:uid="{00000000-0002-0000-0700-000000000000}">
      <formula1>$J$14:$J$18</formula1>
    </dataValidation>
  </dataValidations>
  <printOptions horizontalCentered="1"/>
  <pageMargins left="0.78740157480314965" right="0.78740157480314965" top="0.98425196850393704" bottom="0.98425196850393704" header="0.51181102362204722" footer="0.51181102362204722"/>
  <pageSetup paperSize="9" scale="110" orientation="portrait" r:id="rId1"/>
  <headerFooter alignWithMargins="0"/>
  <rowBreaks count="1" manualBreakCount="1">
    <brk id="3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F150"/>
  <sheetViews>
    <sheetView showGridLines="0" view="pageBreakPreview" zoomScaleNormal="100" zoomScaleSheetLayoutView="100" workbookViewId="0">
      <selection sqref="A1:G1"/>
    </sheetView>
  </sheetViews>
  <sheetFormatPr defaultRowHeight="13.5" x14ac:dyDescent="0.15"/>
  <cols>
    <col min="1" max="1" width="2.5" customWidth="1"/>
    <col min="2" max="2" width="14.75" customWidth="1"/>
    <col min="3" max="3" width="8.75" customWidth="1"/>
    <col min="4" max="4" width="10.625" customWidth="1"/>
    <col min="5" max="5" width="9.375" customWidth="1"/>
    <col min="6" max="6" width="10.25" customWidth="1"/>
    <col min="7" max="7" width="15.625" customWidth="1"/>
    <col min="8" max="8" width="6.375" customWidth="1"/>
    <col min="9" max="9" width="4.375" style="60" customWidth="1"/>
    <col min="10" max="10" width="7.375" style="60" bestFit="1" customWidth="1"/>
    <col min="11" max="16" width="9" style="60"/>
  </cols>
  <sheetData>
    <row r="1" spans="1:32" ht="50.1" customHeight="1" x14ac:dyDescent="0.15">
      <c r="A1" s="1000" t="str">
        <f>利用料算定表!X67</f>
        <v>令和　　年　　月　　日</v>
      </c>
      <c r="B1" s="1000"/>
      <c r="C1" s="1000"/>
      <c r="D1" s="1000"/>
      <c r="E1" s="1000"/>
      <c r="F1" s="1000"/>
      <c r="G1" s="1000"/>
    </row>
    <row r="2" spans="1:32" ht="20.100000000000001" customHeight="1" x14ac:dyDescent="0.15">
      <c r="A2" s="1283" t="str">
        <f>利用料算定表!B70</f>
        <v/>
      </c>
      <c r="B2" s="1283"/>
      <c r="C2" s="1283"/>
      <c r="D2" s="1283"/>
      <c r="E2" s="1283"/>
      <c r="F2" s="1283"/>
      <c r="G2" s="1283"/>
    </row>
    <row r="3" spans="1:32" ht="20.100000000000001" customHeight="1" x14ac:dyDescent="0.15">
      <c r="A3" s="1283"/>
      <c r="B3" s="1283"/>
      <c r="C3" s="1283"/>
      <c r="D3" s="1283"/>
      <c r="E3" s="1283"/>
      <c r="F3" s="1283"/>
      <c r="G3" s="1283"/>
    </row>
    <row r="4" spans="1:32" ht="20.100000000000001" customHeight="1" x14ac:dyDescent="0.15">
      <c r="A4" s="995" t="s">
        <v>1</v>
      </c>
      <c r="B4" s="995"/>
      <c r="C4" s="995"/>
      <c r="D4" s="995"/>
      <c r="E4" s="995"/>
      <c r="F4" s="995"/>
      <c r="G4" s="995"/>
    </row>
    <row r="5" spans="1:32" ht="20.100000000000001" customHeight="1" x14ac:dyDescent="0.15">
      <c r="A5" s="995" t="s">
        <v>176</v>
      </c>
      <c r="B5" s="995"/>
      <c r="C5" s="995"/>
      <c r="D5" s="995"/>
      <c r="E5" s="995"/>
      <c r="F5" s="995"/>
      <c r="G5" s="995"/>
    </row>
    <row r="6" spans="1:32" ht="20.100000000000001" customHeight="1" x14ac:dyDescent="0.15">
      <c r="A6" s="995" t="s">
        <v>1075</v>
      </c>
      <c r="B6" s="995"/>
      <c r="C6" s="995"/>
      <c r="D6" s="995"/>
      <c r="E6" s="995"/>
      <c r="F6" s="995"/>
      <c r="G6" s="995"/>
    </row>
    <row r="7" spans="1:32" ht="20.100000000000001" customHeight="1" x14ac:dyDescent="0.15"/>
    <row r="8" spans="1:32" ht="20.100000000000001" customHeight="1" x14ac:dyDescent="0.15">
      <c r="A8" s="1286" t="s">
        <v>161</v>
      </c>
      <c r="B8" s="1286"/>
      <c r="C8" s="1286"/>
      <c r="D8" s="1286"/>
      <c r="E8" s="1286"/>
      <c r="F8" s="1286"/>
      <c r="G8" s="1286"/>
    </row>
    <row r="9" spans="1:32" ht="20.100000000000001" customHeight="1" x14ac:dyDescent="0.15"/>
    <row r="10" spans="1:32" ht="20.100000000000001" customHeight="1" x14ac:dyDescent="0.15">
      <c r="A10" s="425" t="s">
        <v>915</v>
      </c>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row>
    <row r="11" spans="1:32" ht="20.100000000000001" customHeight="1" x14ac:dyDescent="0.15"/>
    <row r="12" spans="1:32" ht="20.100000000000001" customHeight="1" x14ac:dyDescent="0.15">
      <c r="A12" s="1003" t="s">
        <v>154</v>
      </c>
      <c r="B12" s="1003"/>
      <c r="C12" s="1003"/>
      <c r="D12" s="1003"/>
      <c r="E12" s="1003"/>
      <c r="F12" s="1003"/>
      <c r="G12" s="1003"/>
    </row>
    <row r="13" spans="1:32" ht="20.100000000000001" customHeight="1" x14ac:dyDescent="0.15"/>
    <row r="14" spans="1:32" ht="20.100000000000001" customHeight="1" x14ac:dyDescent="0.15">
      <c r="A14" t="s">
        <v>157</v>
      </c>
      <c r="C14" t="s">
        <v>1128</v>
      </c>
    </row>
    <row r="15" spans="1:32" ht="20.100000000000001" customHeight="1" x14ac:dyDescent="0.15"/>
    <row r="16" spans="1:32" ht="20.100000000000001" customHeight="1" x14ac:dyDescent="0.15">
      <c r="A16" t="s">
        <v>155</v>
      </c>
      <c r="C16" t="str">
        <f>DBCS(IF(利用料算定表!$Z$59&gt;=4,
"平成"&amp;利用料算定表!$M$1&amp;"年"&amp;利用料算定表!$Z$59&amp;"月１日より平成" &amp; 利用料算定表!$M$1+1 &amp; "年３月３１日まで",
"平成"&amp;利用料算定表!$M$1+1&amp;"年"&amp;利用料算定表!$Z$59&amp;"月１日より平成" &amp; 利用料算定表!$M$1+1 &amp; "年３月３１日まで"))</f>
        <v>平成０年４月１日より平成１年３月３１日まで</v>
      </c>
    </row>
    <row r="17" spans="1:15" ht="20.100000000000001" customHeight="1" x14ac:dyDescent="0.15"/>
    <row r="18" spans="1:15" ht="20.100000000000001" customHeight="1" x14ac:dyDescent="0.15">
      <c r="A18" t="s">
        <v>156</v>
      </c>
      <c r="C18" s="1288">
        <f>F42*(1+利用料算定表!$Z$62)</f>
        <v>224400.00000000003</v>
      </c>
      <c r="D18" s="1288"/>
      <c r="E18" s="48" t="s">
        <v>159</v>
      </c>
    </row>
    <row r="19" spans="1:15" ht="20.100000000000001" customHeight="1" x14ac:dyDescent="0.15">
      <c r="C19" s="60" t="s">
        <v>144</v>
      </c>
      <c r="D19" s="141"/>
      <c r="F19" s="47">
        <f>C18-F42</f>
        <v>20400.000000000029</v>
      </c>
      <c r="G19" s="60" t="str">
        <f>"円） ※" &amp; DBCS(利用料算定表!$Z$62*100) &amp; "％"</f>
        <v>円） ※１０％</v>
      </c>
    </row>
    <row r="20" spans="1:15" customFormat="1" ht="10.5" customHeight="1" x14ac:dyDescent="0.15">
      <c r="H20" s="47"/>
      <c r="M20" s="60"/>
      <c r="N20" s="60"/>
      <c r="O20" s="60"/>
    </row>
    <row r="21" spans="1:15" customFormat="1" ht="22.5" customHeight="1" x14ac:dyDescent="0.15">
      <c r="A21" t="s">
        <v>1050</v>
      </c>
      <c r="C21" t="s">
        <v>1051</v>
      </c>
      <c r="M21" s="60"/>
      <c r="N21" s="60"/>
      <c r="O21" s="60"/>
    </row>
    <row r="22" spans="1:15" ht="20.100000000000001" customHeight="1" x14ac:dyDescent="0.15">
      <c r="G22" s="47"/>
    </row>
    <row r="23" spans="1:15" ht="20.100000000000001" customHeight="1" x14ac:dyDescent="0.15">
      <c r="C23" s="141"/>
      <c r="G23" s="47"/>
    </row>
    <row r="24" spans="1:15" ht="20.100000000000001" customHeight="1" x14ac:dyDescent="0.15">
      <c r="D24" s="94"/>
      <c r="E24" s="142"/>
      <c r="F24" s="142"/>
      <c r="G24" s="49"/>
    </row>
    <row r="25" spans="1:15" ht="19.5" customHeight="1" x14ac:dyDescent="0.15">
      <c r="G25" s="47"/>
    </row>
    <row r="26" spans="1:15" ht="19.5" customHeight="1" x14ac:dyDescent="0.15"/>
    <row r="27" spans="1:15" ht="19.5" customHeight="1" x14ac:dyDescent="0.15"/>
    <row r="28" spans="1:15" ht="19.5" customHeight="1" x14ac:dyDescent="0.15"/>
    <row r="29" spans="1:15" ht="19.5" customHeight="1" x14ac:dyDescent="0.15">
      <c r="C29" s="124" t="s">
        <v>777</v>
      </c>
    </row>
    <row r="30" spans="1:15" ht="19.5" customHeight="1" x14ac:dyDescent="0.15"/>
    <row r="31" spans="1:15" ht="19.5" customHeight="1" x14ac:dyDescent="0.15">
      <c r="A31" s="1287" t="s">
        <v>162</v>
      </c>
      <c r="B31" s="1287"/>
      <c r="C31" s="1287"/>
      <c r="D31" s="1287"/>
      <c r="E31" s="1287"/>
      <c r="F31" s="1287"/>
      <c r="G31" s="1287"/>
    </row>
    <row r="32" spans="1:15" ht="19.5" customHeight="1" x14ac:dyDescent="0.15"/>
    <row r="33" spans="1:7" ht="19.5" customHeight="1" x14ac:dyDescent="0.15">
      <c r="A33" s="1284" t="s">
        <v>1129</v>
      </c>
      <c r="B33" s="1284"/>
      <c r="C33" s="1284"/>
      <c r="D33" s="1284"/>
      <c r="E33" s="1284"/>
      <c r="F33" s="1284"/>
      <c r="G33" s="1284"/>
    </row>
    <row r="34" spans="1:7" ht="19.5" customHeight="1" x14ac:dyDescent="0.15">
      <c r="A34" s="1320" t="s">
        <v>7</v>
      </c>
      <c r="B34" s="1320"/>
      <c r="C34" s="1321" t="s">
        <v>4</v>
      </c>
      <c r="D34" s="1322"/>
      <c r="E34" s="46" t="s">
        <v>3</v>
      </c>
      <c r="F34" s="46" t="s">
        <v>9</v>
      </c>
      <c r="G34" s="46" t="s">
        <v>163</v>
      </c>
    </row>
    <row r="35" spans="1:7" ht="19.5" customHeight="1" x14ac:dyDescent="0.15">
      <c r="A35" s="67" t="s">
        <v>1130</v>
      </c>
      <c r="B35" s="77"/>
      <c r="C35" s="77"/>
      <c r="D35" s="77"/>
      <c r="E35" s="77"/>
      <c r="F35" s="77"/>
      <c r="G35" s="62"/>
    </row>
    <row r="36" spans="1:7" ht="29.25" customHeight="1" x14ac:dyDescent="0.15">
      <c r="A36" s="67"/>
      <c r="B36" s="177" t="s">
        <v>774</v>
      </c>
      <c r="C36" s="1327">
        <v>14000</v>
      </c>
      <c r="D36" s="980"/>
      <c r="E36" s="89">
        <f>利用料算定表!$AK$76</f>
        <v>12</v>
      </c>
      <c r="F36" s="90">
        <f>C36*E36</f>
        <v>168000</v>
      </c>
      <c r="G36" s="65" t="str">
        <f>利用料算定表!$AK$76&amp;"ヶ月分"</f>
        <v>12ヶ月分</v>
      </c>
    </row>
    <row r="37" spans="1:7" ht="29.25" customHeight="1" thickBot="1" x14ac:dyDescent="0.2">
      <c r="A37" s="67"/>
      <c r="B37" s="71" t="s">
        <v>775</v>
      </c>
      <c r="C37" s="1325">
        <v>3000</v>
      </c>
      <c r="D37" s="1326"/>
      <c r="E37" s="51">
        <f>利用料算定表!$AK$76</f>
        <v>12</v>
      </c>
      <c r="F37" s="90">
        <f>C37*E37</f>
        <v>36000</v>
      </c>
      <c r="G37" s="65" t="str">
        <f>利用料算定表!$AK$76&amp;"ヶ月分"</f>
        <v>12ヶ月分</v>
      </c>
    </row>
    <row r="38" spans="1:7" ht="15" customHeight="1" thickTop="1" x14ac:dyDescent="0.15">
      <c r="A38" s="75"/>
      <c r="B38" s="81"/>
      <c r="C38" s="80"/>
      <c r="D38" s="83"/>
      <c r="E38" s="100" t="s">
        <v>776</v>
      </c>
      <c r="F38" s="85">
        <f>SUM(F36:F37)</f>
        <v>204000</v>
      </c>
      <c r="G38" s="74"/>
    </row>
    <row r="39" spans="1:7" ht="19.5" customHeight="1" x14ac:dyDescent="0.15">
      <c r="A39" s="66"/>
      <c r="B39" s="66"/>
      <c r="C39" s="96"/>
      <c r="D39" s="97"/>
      <c r="E39" s="98"/>
      <c r="F39" s="97"/>
      <c r="G39" s="66"/>
    </row>
    <row r="40" spans="1:7" ht="19.5" customHeight="1" x14ac:dyDescent="0.15">
      <c r="A40" s="67"/>
      <c r="B40" s="70"/>
      <c r="C40" s="70"/>
      <c r="D40" s="70"/>
      <c r="E40" s="99" t="s">
        <v>58</v>
      </c>
      <c r="F40" s="103">
        <f>SUM(F38)</f>
        <v>204000</v>
      </c>
      <c r="G40" s="50"/>
    </row>
    <row r="41" spans="1:7" ht="19.5" customHeight="1" x14ac:dyDescent="0.15">
      <c r="A41" s="67"/>
      <c r="B41" s="70"/>
      <c r="C41" s="70"/>
      <c r="D41" s="70"/>
      <c r="E41" s="99"/>
      <c r="F41" s="104"/>
      <c r="G41" s="50"/>
    </row>
    <row r="42" spans="1:7" ht="20.100000000000001" customHeight="1" x14ac:dyDescent="0.15">
      <c r="A42" s="67"/>
      <c r="B42" s="70"/>
      <c r="C42" s="70"/>
      <c r="D42" s="70"/>
      <c r="E42" s="105" t="s">
        <v>164</v>
      </c>
      <c r="F42" s="103">
        <f>SUM(F40:F41)</f>
        <v>204000</v>
      </c>
      <c r="G42" s="50"/>
    </row>
    <row r="134" spans="11:11" x14ac:dyDescent="0.15">
      <c r="K134" s="124"/>
    </row>
    <row r="149" spans="8:8" x14ac:dyDescent="0.15">
      <c r="H149" s="124"/>
    </row>
    <row r="150" spans="8:8" hidden="1" x14ac:dyDescent="0.15"/>
  </sheetData>
  <mergeCells count="14">
    <mergeCell ref="C37:D37"/>
    <mergeCell ref="A4:G4"/>
    <mergeCell ref="C36:D36"/>
    <mergeCell ref="A1:G1"/>
    <mergeCell ref="A2:G3"/>
    <mergeCell ref="A31:G31"/>
    <mergeCell ref="A33:G33"/>
    <mergeCell ref="A34:B34"/>
    <mergeCell ref="C34:D34"/>
    <mergeCell ref="C18:D18"/>
    <mergeCell ref="A6:G6"/>
    <mergeCell ref="A8:G8"/>
    <mergeCell ref="A12:G12"/>
    <mergeCell ref="A5:G5"/>
  </mergeCells>
  <phoneticPr fontId="5"/>
  <printOptions horizontalCentered="1"/>
  <pageMargins left="0.78740157480314965" right="0.78740157480314965" top="0.98425196850393704" bottom="0.98425196850393704" header="0.51181102362204722" footer="0.51181102362204722"/>
  <pageSetup paperSize="9" scale="110" orientation="portrait" r:id="rId1"/>
  <headerFooter alignWithMargins="0"/>
  <rowBreaks count="1" manualBreakCount="1">
    <brk id="3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15</vt:i4>
      </vt:variant>
    </vt:vector>
  </HeadingPairs>
  <TitlesOfParts>
    <vt:vector size="16" baseType="lpstr">
      <vt:lpstr>利用料算定表</vt:lpstr>
      <vt:lpstr>利・税込!org_area</vt:lpstr>
      <vt:lpstr>利・税抜!org_area</vt:lpstr>
      <vt:lpstr>利・特例・税込!org_area</vt:lpstr>
      <vt:lpstr>org_area</vt:lpstr>
      <vt:lpstr>V敷設!Print_Area</vt:lpstr>
      <vt:lpstr>V利用料!Print_Area</vt:lpstr>
      <vt:lpstr>移管・削除!Print_Area</vt:lpstr>
      <vt:lpstr>抽出・XML!Print_Area</vt:lpstr>
      <vt:lpstr>庁内S設定!Print_Area</vt:lpstr>
      <vt:lpstr>利・税込!Print_Area</vt:lpstr>
      <vt:lpstr>利・税抜!Print_Area</vt:lpstr>
      <vt:lpstr>利・特例・税込!Print_Area</vt:lpstr>
      <vt:lpstr>利用料算定表!Print_Area</vt:lpstr>
      <vt:lpstr>teigaku</vt:lpstr>
      <vt:lpstr>toukatsu</vt:lpstr>
    </vt:vector>
  </TitlesOfParts>
  <Company>企画部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一般財団法人建築行政情報センター</dc:creator>
  <cp:lastModifiedBy>総務部・企画部　目黒　宏幸</cp:lastModifiedBy>
  <cp:lastPrinted>2023-10-12T06:40:44Z</cp:lastPrinted>
  <dcterms:created xsi:type="dcterms:W3CDTF">2009-05-19T00:55:11Z</dcterms:created>
  <dcterms:modified xsi:type="dcterms:W3CDTF">2023-10-18T05:43:26Z</dcterms:modified>
</cp:coreProperties>
</file>